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T:\MAILINGS\National Accounts\RMV\Economic Indicators_Website\Public Finance\"/>
    </mc:Choice>
  </mc:AlternateContent>
  <xr:revisionPtr revIDLastSave="0" documentId="13_ncr:1_{764BE283-F4B2-4262-B27B-4D6E51BA3930}" xr6:coauthVersionLast="36" xr6:coauthVersionMax="36" xr10:uidLastSave="{00000000-0000-0000-0000-000000000000}"/>
  <bookViews>
    <workbookView xWindow="0" yWindow="0" windowWidth="20490" windowHeight="7760" xr2:uid="{00000000-000D-0000-FFFF-FFFF00000000}"/>
  </bookViews>
  <sheets>
    <sheet name="Important ind_tax receipts (3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1" l="1"/>
  <c r="J87" i="1"/>
  <c r="H87" i="1"/>
  <c r="G87" i="1"/>
  <c r="E87" i="1"/>
  <c r="D87" i="1"/>
  <c r="C87" i="1"/>
  <c r="K86" i="1"/>
  <c r="J86" i="1"/>
  <c r="H86" i="1"/>
  <c r="G86" i="1"/>
  <c r="E86" i="1"/>
  <c r="D86" i="1"/>
  <c r="C86" i="1"/>
  <c r="K85" i="1"/>
  <c r="J85" i="1"/>
  <c r="H85" i="1"/>
  <c r="G85" i="1"/>
  <c r="E85" i="1"/>
  <c r="D85" i="1"/>
  <c r="C85" i="1"/>
  <c r="K84" i="1"/>
  <c r="J84" i="1"/>
  <c r="H84" i="1"/>
  <c r="G84" i="1"/>
  <c r="E84" i="1"/>
  <c r="D84" i="1"/>
  <c r="C84" i="1"/>
  <c r="C82" i="1"/>
  <c r="C81" i="1"/>
  <c r="C80" i="1"/>
  <c r="K22" i="1"/>
  <c r="J22" i="1"/>
  <c r="I22" i="1"/>
  <c r="H22" i="1"/>
  <c r="G22" i="1"/>
  <c r="F22" i="1"/>
  <c r="E22" i="1"/>
  <c r="D22" i="1"/>
  <c r="C22" i="1"/>
  <c r="G21" i="1"/>
  <c r="K20" i="1"/>
  <c r="J20" i="1"/>
  <c r="H20" i="1"/>
  <c r="G20" i="1"/>
  <c r="F20" i="1"/>
  <c r="E20" i="1"/>
  <c r="D20" i="1"/>
  <c r="C20" i="1"/>
  <c r="K19" i="1"/>
  <c r="J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<sst xmlns="http://schemas.openxmlformats.org/spreadsheetml/2006/main" count="15" uniqueCount="15">
  <si>
    <t>Year</t>
  </si>
  <si>
    <t>Quarter</t>
  </si>
  <si>
    <t>Import Duties</t>
  </si>
  <si>
    <t>Excises on Mineral oils</t>
  </si>
  <si>
    <t>Excises on Spirits</t>
  </si>
  <si>
    <t>Excises on Cigarettes</t>
  </si>
  <si>
    <t>Excises on Beer</t>
  </si>
  <si>
    <t>Turnover tax  (BBO)</t>
  </si>
  <si>
    <t>B.A.V.P.</t>
  </si>
  <si>
    <t>Tourist tax</t>
  </si>
  <si>
    <t>Long Lease Property Rights (Erfpacht)</t>
  </si>
  <si>
    <t>Tourist tax includes: 'Logeerbelasting', 'Toeristenheffing', 'Toeristenheffing ATAsg' and 'Toeristenheffing TPEF'</t>
  </si>
  <si>
    <t>Source: Tax Department (DIMP); Customs Department</t>
  </si>
  <si>
    <t>(x1,000 Afl.)</t>
  </si>
  <si>
    <t>6.3 Important indirect tax receipts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</si>
</sst>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4" borderId="3" xfId="0" applyFont="1" applyFill="1" applyBorder="1" applyAlignment="1">
      <alignment horizontal="right" wrapText="1" readingOrder="1"/>
    </xf>
    <xf numFmtId="164" fontId="4" fillId="4" borderId="3" xfId="1" applyNumberFormat="1" applyFont="1" applyFill="1" applyBorder="1" applyAlignment="1">
      <alignment horizontal="right" wrapText="1" readingOrder="1"/>
    </xf>
    <xf numFmtId="165" fontId="3" fillId="2" borderId="0" xfId="0" applyNumberFormat="1" applyFont="1" applyFill="1" applyBorder="1"/>
    <xf numFmtId="3" fontId="3" fillId="2" borderId="0" xfId="0" applyNumberFormat="1" applyFont="1" applyFill="1" applyBorder="1"/>
    <xf numFmtId="0" fontId="5" fillId="4" borderId="3" xfId="0" applyFont="1" applyFill="1" applyBorder="1" applyAlignment="1">
      <alignment horizontal="right" wrapText="1" readingOrder="1"/>
    </xf>
    <xf numFmtId="0" fontId="5" fillId="4" borderId="3" xfId="0" applyFont="1" applyFill="1" applyBorder="1" applyAlignment="1">
      <alignment horizontal="center" wrapText="1" readingOrder="1"/>
    </xf>
    <xf numFmtId="164" fontId="5" fillId="4" borderId="3" xfId="1" applyNumberFormat="1" applyFont="1" applyFill="1" applyBorder="1" applyAlignment="1">
      <alignment horizontal="right" wrapText="1" readingOrder="1"/>
    </xf>
    <xf numFmtId="164" fontId="3" fillId="2" borderId="0" xfId="1" applyNumberFormat="1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 readingOrder="1"/>
    </xf>
    <xf numFmtId="0" fontId="4" fillId="4" borderId="5" xfId="0" applyFont="1" applyFill="1" applyBorder="1" applyAlignment="1">
      <alignment horizontal="center" wrapText="1" readingOrder="1"/>
    </xf>
    <xf numFmtId="0" fontId="4" fillId="4" borderId="6" xfId="0" applyFont="1" applyFill="1" applyBorder="1" applyAlignment="1">
      <alignment horizont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3"/>
  <sheetViews>
    <sheetView tabSelected="1" zoomScale="110" zoomScaleNormal="110" workbookViewId="0">
      <selection activeCell="R48" sqref="R48"/>
    </sheetView>
  </sheetViews>
  <sheetFormatPr defaultColWidth="9.1796875" defaultRowHeight="13" x14ac:dyDescent="0.3"/>
  <cols>
    <col min="1" max="1" width="9.1796875" style="2"/>
    <col min="2" max="2" width="7.26953125" style="2" bestFit="1" customWidth="1"/>
    <col min="3" max="3" width="10" style="2" customWidth="1"/>
    <col min="4" max="4" width="11.7265625" style="2" customWidth="1"/>
    <col min="5" max="5" width="11.54296875" style="2" customWidth="1"/>
    <col min="6" max="6" width="11.453125" style="2" customWidth="1"/>
    <col min="7" max="7" width="10.7265625" style="2" customWidth="1"/>
    <col min="8" max="9" width="9.54296875" style="2" customWidth="1"/>
    <col min="10" max="10" width="9.26953125" style="2" customWidth="1"/>
    <col min="11" max="11" width="17.7265625" style="2" customWidth="1"/>
    <col min="12" max="12" width="10" style="2" bestFit="1" customWidth="1"/>
    <col min="13" max="13" width="9.26953125" style="2" customWidth="1"/>
    <col min="14" max="14" width="9.1796875" style="2" customWidth="1"/>
    <col min="15" max="16384" width="9.1796875" style="2"/>
  </cols>
  <sheetData>
    <row r="1" spans="1:18" ht="13.5" thickBot="1" x14ac:dyDescent="0.35">
      <c r="A1" s="1" t="s">
        <v>14</v>
      </c>
    </row>
    <row r="2" spans="1:18" ht="15" customHeight="1" x14ac:dyDescent="0.3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</row>
    <row r="3" spans="1:18" ht="16.5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 ht="15.5" customHeight="1" thickTop="1" thickBot="1" x14ac:dyDescent="0.35">
      <c r="A4" s="3"/>
      <c r="B4" s="3"/>
      <c r="C4" s="15" t="s">
        <v>13</v>
      </c>
      <c r="D4" s="16"/>
      <c r="E4" s="16"/>
      <c r="F4" s="16"/>
      <c r="G4" s="16"/>
      <c r="H4" s="16"/>
      <c r="I4" s="16"/>
      <c r="J4" s="16"/>
      <c r="K4" s="17"/>
    </row>
    <row r="5" spans="1:18" ht="13.5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8" ht="13.5" thickBot="1" x14ac:dyDescent="0.35">
      <c r="A6" s="3">
        <v>2006</v>
      </c>
      <c r="B6" s="3"/>
      <c r="C6" s="4">
        <v>781256</v>
      </c>
      <c r="D6" s="4">
        <v>296359.34233000001</v>
      </c>
      <c r="E6" s="4">
        <v>90079.727309999987</v>
      </c>
      <c r="F6" s="4">
        <v>1.8160376599999999</v>
      </c>
      <c r="G6" s="4">
        <v>7861.4639000000006</v>
      </c>
      <c r="H6" s="4">
        <v>26582.959369999997</v>
      </c>
      <c r="I6" s="4"/>
      <c r="J6" s="4">
        <v>32753.784899999999</v>
      </c>
      <c r="K6" s="4">
        <v>16006.94622</v>
      </c>
    </row>
    <row r="7" spans="1:18" ht="13.5" thickBot="1" x14ac:dyDescent="0.35">
      <c r="A7" s="3">
        <v>2007</v>
      </c>
      <c r="B7" s="3"/>
      <c r="C7" s="4">
        <v>856008</v>
      </c>
      <c r="D7" s="4">
        <v>233579.83397000001</v>
      </c>
      <c r="E7" s="4">
        <v>71731.96574</v>
      </c>
      <c r="F7" s="4">
        <v>0</v>
      </c>
      <c r="G7" s="4">
        <v>6999.3832899999998</v>
      </c>
      <c r="H7" s="4">
        <v>21517.96947</v>
      </c>
      <c r="I7" s="4"/>
      <c r="J7" s="4">
        <v>33184.540949999995</v>
      </c>
      <c r="K7" s="4">
        <v>20955.50346</v>
      </c>
      <c r="N7" s="5"/>
    </row>
    <row r="8" spans="1:18" ht="13.5" thickBot="1" x14ac:dyDescent="0.35">
      <c r="A8" s="3">
        <v>2008</v>
      </c>
      <c r="B8" s="3"/>
      <c r="C8" s="4">
        <v>685017</v>
      </c>
      <c r="D8" s="4">
        <v>247651.12234999996</v>
      </c>
      <c r="E8" s="4">
        <v>102789.64457000002</v>
      </c>
      <c r="F8" s="4">
        <v>0</v>
      </c>
      <c r="G8" s="4">
        <v>5698.6399999999994</v>
      </c>
      <c r="H8" s="4">
        <v>21536.747170000006</v>
      </c>
      <c r="I8" s="4"/>
      <c r="J8" s="4">
        <v>36074.671290000006</v>
      </c>
      <c r="K8" s="4">
        <v>15596.740740000001</v>
      </c>
      <c r="N8" s="5"/>
      <c r="O8" s="6"/>
    </row>
    <row r="9" spans="1:18" ht="13.5" thickBot="1" x14ac:dyDescent="0.35">
      <c r="A9" s="3">
        <v>2009</v>
      </c>
      <c r="B9" s="3"/>
      <c r="C9" s="4">
        <v>717682</v>
      </c>
      <c r="D9" s="4">
        <v>231077</v>
      </c>
      <c r="E9" s="4">
        <v>103163</v>
      </c>
      <c r="F9" s="4">
        <v>0</v>
      </c>
      <c r="G9" s="4">
        <v>5727</v>
      </c>
      <c r="H9" s="4">
        <v>28688</v>
      </c>
      <c r="I9" s="4"/>
      <c r="J9" s="4">
        <v>33693.33</v>
      </c>
      <c r="K9" s="4">
        <v>16866</v>
      </c>
    </row>
    <row r="10" spans="1:18" ht="13.5" thickBot="1" x14ac:dyDescent="0.35">
      <c r="A10" s="3">
        <v>2010</v>
      </c>
      <c r="B10" s="3"/>
      <c r="C10" s="4">
        <v>731937</v>
      </c>
      <c r="D10" s="4">
        <v>229641</v>
      </c>
      <c r="E10" s="4">
        <v>84689</v>
      </c>
      <c r="F10" s="4">
        <v>0</v>
      </c>
      <c r="G10" s="4">
        <v>5326</v>
      </c>
      <c r="H10" s="4">
        <v>25959</v>
      </c>
      <c r="I10" s="4"/>
      <c r="J10" s="4">
        <v>41821</v>
      </c>
      <c r="K10" s="4">
        <v>20056</v>
      </c>
    </row>
    <row r="11" spans="1:18" ht="13.5" thickBot="1" x14ac:dyDescent="0.35">
      <c r="A11" s="3">
        <v>2011</v>
      </c>
      <c r="B11" s="3"/>
      <c r="C11" s="4">
        <v>782032</v>
      </c>
      <c r="D11" s="4">
        <v>230780</v>
      </c>
      <c r="E11" s="4">
        <v>124911</v>
      </c>
      <c r="F11" s="4">
        <v>0</v>
      </c>
      <c r="G11" s="4">
        <v>6190</v>
      </c>
      <c r="H11" s="4">
        <v>25569</v>
      </c>
      <c r="I11" s="4"/>
      <c r="J11" s="4">
        <v>58648</v>
      </c>
      <c r="K11" s="4">
        <v>17427</v>
      </c>
      <c r="N11" s="6"/>
    </row>
    <row r="12" spans="1:18" ht="13.5" thickBot="1" x14ac:dyDescent="0.35">
      <c r="A12" s="3">
        <v>2012</v>
      </c>
      <c r="B12" s="3"/>
      <c r="C12" s="4">
        <v>887453</v>
      </c>
      <c r="D12" s="4">
        <v>246062.70455999998</v>
      </c>
      <c r="E12" s="4">
        <v>154774</v>
      </c>
      <c r="F12" s="4">
        <v>0</v>
      </c>
      <c r="G12" s="4">
        <v>11480</v>
      </c>
      <c r="H12" s="4">
        <v>32672</v>
      </c>
      <c r="I12" s="4"/>
      <c r="J12" s="4">
        <v>60868</v>
      </c>
      <c r="K12" s="4">
        <v>18795</v>
      </c>
      <c r="N12" s="6"/>
    </row>
    <row r="13" spans="1:18" ht="13.5" thickBot="1" x14ac:dyDescent="0.35">
      <c r="A13" s="3">
        <v>2013</v>
      </c>
      <c r="B13" s="3"/>
      <c r="C13" s="4">
        <v>930336</v>
      </c>
      <c r="D13" s="4">
        <v>237176.93648999999</v>
      </c>
      <c r="E13" s="4">
        <v>157775</v>
      </c>
      <c r="F13" s="4">
        <v>0</v>
      </c>
      <c r="G13" s="4">
        <v>11262</v>
      </c>
      <c r="H13" s="4">
        <v>38738</v>
      </c>
      <c r="I13" s="4"/>
      <c r="J13" s="4">
        <v>64924.210059999998</v>
      </c>
      <c r="K13" s="4">
        <v>16976</v>
      </c>
      <c r="M13" s="6"/>
      <c r="N13" s="6"/>
      <c r="O13" s="6"/>
      <c r="P13" s="6"/>
      <c r="Q13" s="6"/>
      <c r="R13" s="6"/>
    </row>
    <row r="14" spans="1:18" ht="13.5" thickBot="1" x14ac:dyDescent="0.35">
      <c r="A14" s="3">
        <v>2014</v>
      </c>
      <c r="B14" s="3"/>
      <c r="C14" s="4">
        <v>899618</v>
      </c>
      <c r="D14" s="4">
        <v>262232.49946000002</v>
      </c>
      <c r="E14" s="4">
        <v>169907</v>
      </c>
      <c r="F14" s="4">
        <v>0</v>
      </c>
      <c r="G14" s="4">
        <v>5285</v>
      </c>
      <c r="H14" s="4">
        <v>40200</v>
      </c>
      <c r="I14" s="4"/>
      <c r="J14" s="4">
        <v>73822.304335086315</v>
      </c>
      <c r="K14" s="4">
        <v>17634.294900000001</v>
      </c>
      <c r="M14" s="6"/>
      <c r="N14" s="6"/>
      <c r="O14" s="6"/>
      <c r="P14" s="6"/>
      <c r="Q14" s="6"/>
      <c r="R14" s="6"/>
    </row>
    <row r="15" spans="1:18" ht="13.5" thickBot="1" x14ac:dyDescent="0.35">
      <c r="A15" s="3">
        <v>2015</v>
      </c>
      <c r="B15" s="3"/>
      <c r="C15" s="4">
        <v>1073213</v>
      </c>
      <c r="D15" s="4">
        <v>247618.57152999999</v>
      </c>
      <c r="E15" s="4">
        <v>237408.17257</v>
      </c>
      <c r="F15" s="4">
        <v>0</v>
      </c>
      <c r="G15" s="4">
        <v>2960.8333299999999</v>
      </c>
      <c r="H15" s="4">
        <v>34417.140740000039</v>
      </c>
      <c r="I15" s="4"/>
      <c r="J15" s="4">
        <v>79364.113117758505</v>
      </c>
      <c r="K15" s="4">
        <v>21109.163410000001</v>
      </c>
      <c r="M15" s="6"/>
      <c r="N15" s="6"/>
      <c r="O15" s="6"/>
      <c r="P15" s="6"/>
      <c r="Q15" s="6"/>
      <c r="R15" s="6"/>
    </row>
    <row r="16" spans="1:18" ht="13.5" thickBot="1" x14ac:dyDescent="0.35">
      <c r="A16" s="3">
        <v>2016</v>
      </c>
      <c r="B16" s="3"/>
      <c r="C16" s="4">
        <v>519156</v>
      </c>
      <c r="D16" s="4">
        <v>261267.61480999997</v>
      </c>
      <c r="E16" s="4">
        <v>238417.05650000021</v>
      </c>
      <c r="F16" s="4">
        <v>0</v>
      </c>
      <c r="G16" s="4">
        <v>3886.9849400000003</v>
      </c>
      <c r="H16" s="4">
        <v>42894.582249999738</v>
      </c>
      <c r="I16" s="4"/>
      <c r="J16" s="4">
        <v>80907.370264197991</v>
      </c>
      <c r="K16" s="4">
        <v>24376.206989999999</v>
      </c>
      <c r="M16" s="6"/>
      <c r="N16" s="6"/>
      <c r="O16" s="6"/>
      <c r="P16" s="6"/>
      <c r="Q16" s="6"/>
      <c r="R16" s="6"/>
    </row>
    <row r="17" spans="1:18" ht="13.5" thickBot="1" x14ac:dyDescent="0.35">
      <c r="A17" s="3">
        <v>2017</v>
      </c>
      <c r="B17" s="3"/>
      <c r="C17" s="4">
        <v>362528</v>
      </c>
      <c r="D17" s="4">
        <v>275967.97817000002</v>
      </c>
      <c r="E17" s="4">
        <v>198729.42484000002</v>
      </c>
      <c r="F17" s="4">
        <v>0</v>
      </c>
      <c r="G17" s="4">
        <v>10340.21249</v>
      </c>
      <c r="H17" s="4">
        <v>48939.758010000209</v>
      </c>
      <c r="I17" s="4"/>
      <c r="J17" s="4">
        <v>85107.873148905637</v>
      </c>
      <c r="K17" s="4">
        <v>23661.872219999997</v>
      </c>
      <c r="M17" s="6"/>
      <c r="N17" s="6"/>
      <c r="O17" s="6"/>
      <c r="P17" s="6"/>
      <c r="Q17" s="6"/>
      <c r="R17" s="6"/>
    </row>
    <row r="18" spans="1:18" ht="13.5" thickBot="1" x14ac:dyDescent="0.35">
      <c r="A18" s="3">
        <v>2018</v>
      </c>
      <c r="B18" s="3"/>
      <c r="C18" s="4">
        <v>377858</v>
      </c>
      <c r="D18" s="4">
        <v>288365.3952036149</v>
      </c>
      <c r="E18" s="4">
        <v>195234.43649999995</v>
      </c>
      <c r="F18" s="4">
        <v>0</v>
      </c>
      <c r="G18" s="4">
        <v>4307.6640100000004</v>
      </c>
      <c r="H18" s="4">
        <v>38923.300270000022</v>
      </c>
      <c r="I18" s="4"/>
      <c r="J18" s="4">
        <v>93728.975215186292</v>
      </c>
      <c r="K18" s="4">
        <v>16991.371720000003</v>
      </c>
      <c r="M18" s="6"/>
      <c r="N18" s="6"/>
      <c r="O18" s="6"/>
      <c r="P18" s="6"/>
      <c r="Q18" s="6"/>
      <c r="R18" s="6"/>
    </row>
    <row r="19" spans="1:18" ht="13.5" thickBot="1" x14ac:dyDescent="0.35">
      <c r="A19" s="3">
        <v>2019</v>
      </c>
      <c r="B19" s="3"/>
      <c r="C19" s="4">
        <f>SUM(C76:C79)</f>
        <v>291454</v>
      </c>
      <c r="D19" s="4">
        <f t="shared" ref="D19:H19" si="0">SUM(D76:D79)</f>
        <v>267108.76798812335</v>
      </c>
      <c r="E19" s="4">
        <f t="shared" si="0"/>
        <v>158978.32649000001</v>
      </c>
      <c r="F19" s="4">
        <f t="shared" si="0"/>
        <v>0</v>
      </c>
      <c r="G19" s="4">
        <f t="shared" si="0"/>
        <v>47017.583700000003</v>
      </c>
      <c r="H19" s="4">
        <f t="shared" si="0"/>
        <v>39111.76004000003</v>
      </c>
      <c r="I19" s="4"/>
      <c r="J19" s="4">
        <f>SUM(J76:J79)</f>
        <v>101088.04648000008</v>
      </c>
      <c r="K19" s="4">
        <f>SUM(K76:K79)</f>
        <v>18828.87328</v>
      </c>
      <c r="M19" s="6"/>
      <c r="N19" s="6"/>
      <c r="O19" s="6"/>
      <c r="P19" s="6"/>
      <c r="Q19" s="6"/>
      <c r="R19" s="6"/>
    </row>
    <row r="20" spans="1:18" ht="13.5" thickBot="1" x14ac:dyDescent="0.35">
      <c r="A20" s="3">
        <v>2020</v>
      </c>
      <c r="B20" s="3"/>
      <c r="C20" s="4">
        <f>SUM(C80:C83)</f>
        <v>202924</v>
      </c>
      <c r="D20" s="4">
        <f t="shared" ref="D20:G20" si="1">SUM(D80:D83)</f>
        <v>219406.97759999993</v>
      </c>
      <c r="E20" s="4">
        <f t="shared" si="1"/>
        <v>135087.90138999998</v>
      </c>
      <c r="F20" s="4">
        <f t="shared" si="1"/>
        <v>0</v>
      </c>
      <c r="G20" s="4">
        <f t="shared" si="1"/>
        <v>21326.085250000004</v>
      </c>
      <c r="H20" s="4">
        <f>SUM(H80:H83)</f>
        <v>38247.473990000013</v>
      </c>
      <c r="I20" s="4"/>
      <c r="J20" s="4">
        <f>1484+43418+1349</f>
        <v>46251</v>
      </c>
      <c r="K20" s="4">
        <f>SUM(K80:K83)</f>
        <v>15894.730249999999</v>
      </c>
      <c r="M20" s="6"/>
      <c r="N20" s="6"/>
      <c r="O20" s="6"/>
      <c r="P20" s="6"/>
      <c r="Q20" s="6"/>
      <c r="R20" s="6"/>
    </row>
    <row r="21" spans="1:18" ht="13.5" thickBot="1" x14ac:dyDescent="0.35">
      <c r="A21" s="3">
        <v>2021</v>
      </c>
      <c r="B21" s="3"/>
      <c r="C21" s="4">
        <v>201636</v>
      </c>
      <c r="D21" s="4">
        <v>190368</v>
      </c>
      <c r="E21" s="4">
        <v>80072</v>
      </c>
      <c r="F21" s="4">
        <v>0</v>
      </c>
      <c r="G21" s="4">
        <f>SUM(G84:G87)</f>
        <v>13511</v>
      </c>
      <c r="H21" s="4">
        <v>45050</v>
      </c>
      <c r="I21" s="4">
        <v>89950.495107499926</v>
      </c>
      <c r="J21" s="4">
        <v>66488</v>
      </c>
      <c r="K21" s="4">
        <v>19731</v>
      </c>
      <c r="M21" s="6"/>
      <c r="N21" s="6"/>
      <c r="O21" s="6"/>
      <c r="P21" s="6"/>
      <c r="Q21" s="6"/>
      <c r="R21" s="6"/>
    </row>
    <row r="22" spans="1:18" ht="13.5" thickBot="1" x14ac:dyDescent="0.35">
      <c r="A22" s="3">
        <v>2022</v>
      </c>
      <c r="B22" s="3"/>
      <c r="C22" s="4">
        <f t="shared" ref="C22:K22" si="2">SUM(C88:C91)</f>
        <v>176102</v>
      </c>
      <c r="D22" s="4">
        <f t="shared" si="2"/>
        <v>218943.06647999972</v>
      </c>
      <c r="E22" s="4">
        <f t="shared" si="2"/>
        <v>128274.83155</v>
      </c>
      <c r="F22" s="4">
        <f t="shared" si="2"/>
        <v>0</v>
      </c>
      <c r="G22" s="4">
        <f t="shared" si="2"/>
        <v>22133.037649999998</v>
      </c>
      <c r="H22" s="4">
        <f t="shared" si="2"/>
        <v>52020.813060000008</v>
      </c>
      <c r="I22" s="4">
        <f t="shared" si="2"/>
        <v>110781.42346750005</v>
      </c>
      <c r="J22" s="4">
        <f t="shared" si="2"/>
        <v>108172.72000995002</v>
      </c>
      <c r="K22" s="4">
        <f t="shared" si="2"/>
        <v>21313.84978</v>
      </c>
      <c r="M22" s="6"/>
      <c r="N22" s="6"/>
      <c r="O22" s="6"/>
      <c r="P22" s="6"/>
      <c r="Q22" s="6"/>
      <c r="R22" s="6"/>
    </row>
    <row r="23" spans="1:18" ht="13.5" thickBo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N23" s="6"/>
      <c r="O23" s="6"/>
      <c r="P23" s="6"/>
      <c r="Q23" s="6"/>
      <c r="R23" s="6"/>
    </row>
    <row r="24" spans="1:18" ht="13.5" thickBot="1" x14ac:dyDescent="0.35">
      <c r="A24" s="7">
        <v>2006</v>
      </c>
      <c r="B24" s="8">
        <v>1</v>
      </c>
      <c r="C24" s="9">
        <v>185462</v>
      </c>
      <c r="D24" s="9">
        <v>75762.160780000006</v>
      </c>
      <c r="E24" s="9">
        <v>22304.129289999997</v>
      </c>
      <c r="F24" s="9">
        <v>0</v>
      </c>
      <c r="G24" s="9">
        <v>348.87887000000001</v>
      </c>
      <c r="H24" s="9">
        <v>2884.7567399999998</v>
      </c>
      <c r="I24" s="9"/>
      <c r="J24" s="9">
        <v>10494.758760000002</v>
      </c>
      <c r="K24" s="9">
        <v>2575.5979699999998</v>
      </c>
    </row>
    <row r="25" spans="1:18" ht="13.5" thickBot="1" x14ac:dyDescent="0.35">
      <c r="A25" s="7"/>
      <c r="B25" s="8">
        <v>2</v>
      </c>
      <c r="C25" s="9">
        <v>207158</v>
      </c>
      <c r="D25" s="9">
        <v>63391.958490000005</v>
      </c>
      <c r="E25" s="9">
        <v>28783.702420000001</v>
      </c>
      <c r="F25" s="9">
        <v>2.45766E-3</v>
      </c>
      <c r="G25" s="9">
        <v>3949.2969800000001</v>
      </c>
      <c r="H25" s="9">
        <v>8828.519479999999</v>
      </c>
      <c r="I25" s="9"/>
      <c r="J25" s="9">
        <v>8876.6318599999995</v>
      </c>
      <c r="K25" s="9">
        <v>4276.1008199999997</v>
      </c>
    </row>
    <row r="26" spans="1:18" ht="13.5" thickBot="1" x14ac:dyDescent="0.35">
      <c r="A26" s="7"/>
      <c r="B26" s="8">
        <v>3</v>
      </c>
      <c r="C26" s="9">
        <v>188853</v>
      </c>
      <c r="D26" s="9">
        <v>90749.851739999998</v>
      </c>
      <c r="E26" s="9">
        <v>19217.531019999999</v>
      </c>
      <c r="F26" s="9">
        <v>0</v>
      </c>
      <c r="G26" s="9">
        <v>2177.2664999999997</v>
      </c>
      <c r="H26" s="9">
        <v>6670.0655500000003</v>
      </c>
      <c r="I26" s="9"/>
      <c r="J26" s="9">
        <v>7117.0442799999992</v>
      </c>
      <c r="K26" s="9">
        <v>6373.6273300000003</v>
      </c>
    </row>
    <row r="27" spans="1:18" ht="13.5" thickBot="1" x14ac:dyDescent="0.35">
      <c r="A27" s="7"/>
      <c r="B27" s="8">
        <v>4</v>
      </c>
      <c r="C27" s="9">
        <v>199783</v>
      </c>
      <c r="D27" s="9">
        <v>66455.371320000006</v>
      </c>
      <c r="E27" s="9">
        <v>19774.364579999998</v>
      </c>
      <c r="F27" s="9">
        <v>1.81358</v>
      </c>
      <c r="G27" s="9">
        <v>1386.2399</v>
      </c>
      <c r="H27" s="9">
        <v>8199.6175999999996</v>
      </c>
      <c r="I27" s="9"/>
      <c r="J27" s="9">
        <v>6265.35</v>
      </c>
      <c r="K27" s="9">
        <v>2781.6201000000001</v>
      </c>
    </row>
    <row r="28" spans="1:18" ht="13.5" thickBot="1" x14ac:dyDescent="0.35">
      <c r="A28" s="7">
        <v>2007</v>
      </c>
      <c r="B28" s="8">
        <v>1</v>
      </c>
      <c r="C28" s="9">
        <v>209498</v>
      </c>
      <c r="D28" s="9">
        <v>62023.948920000003</v>
      </c>
      <c r="E28" s="9">
        <v>7357.4795400000003</v>
      </c>
      <c r="F28" s="9">
        <v>0</v>
      </c>
      <c r="G28" s="9">
        <v>1045</v>
      </c>
      <c r="H28" s="9">
        <v>1231.9528</v>
      </c>
      <c r="I28" s="9"/>
      <c r="J28" s="9">
        <v>10661.77673</v>
      </c>
      <c r="K28" s="9">
        <v>1401.75593</v>
      </c>
      <c r="N28" s="6"/>
    </row>
    <row r="29" spans="1:18" ht="13.5" thickBot="1" x14ac:dyDescent="0.35">
      <c r="A29" s="7"/>
      <c r="B29" s="8">
        <v>2</v>
      </c>
      <c r="C29" s="9">
        <v>231376</v>
      </c>
      <c r="D29" s="9">
        <v>55365.37</v>
      </c>
      <c r="E29" s="9">
        <v>21386.534</v>
      </c>
      <c r="F29" s="9">
        <v>0</v>
      </c>
      <c r="G29" s="9">
        <v>1939.40445</v>
      </c>
      <c r="H29" s="9">
        <v>2964.7110000000002</v>
      </c>
      <c r="I29" s="9"/>
      <c r="J29" s="9">
        <v>8267.598</v>
      </c>
      <c r="K29" s="9">
        <v>10967.528</v>
      </c>
      <c r="N29" s="6"/>
    </row>
    <row r="30" spans="1:18" ht="13.5" thickBot="1" x14ac:dyDescent="0.35">
      <c r="A30" s="7"/>
      <c r="B30" s="8">
        <v>3</v>
      </c>
      <c r="C30" s="9">
        <v>229105</v>
      </c>
      <c r="D30" s="9">
        <v>55775.878349999992</v>
      </c>
      <c r="E30" s="9">
        <v>22625.833730000006</v>
      </c>
      <c r="F30" s="9">
        <v>0</v>
      </c>
      <c r="G30" s="9">
        <v>1154.9750000000001</v>
      </c>
      <c r="H30" s="9">
        <v>5491.4901099999997</v>
      </c>
      <c r="I30" s="9"/>
      <c r="J30" s="9">
        <v>7029.2167799999997</v>
      </c>
      <c r="K30" s="9">
        <v>6685.9703399999999</v>
      </c>
      <c r="N30" s="6"/>
    </row>
    <row r="31" spans="1:18" ht="13.5" thickBot="1" x14ac:dyDescent="0.35">
      <c r="A31" s="7"/>
      <c r="B31" s="8">
        <v>4</v>
      </c>
      <c r="C31" s="9">
        <v>186029</v>
      </c>
      <c r="D31" s="9">
        <v>58686.14039</v>
      </c>
      <c r="E31" s="9">
        <v>19926.288129999994</v>
      </c>
      <c r="F31" s="9">
        <v>0</v>
      </c>
      <c r="G31" s="9">
        <v>2860.2068399999998</v>
      </c>
      <c r="H31" s="9">
        <v>11764.94528</v>
      </c>
      <c r="I31" s="9"/>
      <c r="J31" s="9">
        <v>7225.9494400000003</v>
      </c>
      <c r="K31" s="9">
        <v>1897.00946</v>
      </c>
      <c r="N31" s="6"/>
    </row>
    <row r="32" spans="1:18" ht="13.5" thickBot="1" x14ac:dyDescent="0.35">
      <c r="A32" s="7">
        <v>2008</v>
      </c>
      <c r="B32" s="8">
        <v>1</v>
      </c>
      <c r="C32" s="9">
        <v>171164</v>
      </c>
      <c r="D32" s="9">
        <v>68851.520000000004</v>
      </c>
      <c r="E32" s="9">
        <v>15194.02</v>
      </c>
      <c r="F32" s="9">
        <v>0</v>
      </c>
      <c r="G32" s="9">
        <v>1431.32</v>
      </c>
      <c r="H32" s="9">
        <v>3724.55</v>
      </c>
      <c r="I32" s="9"/>
      <c r="J32" s="9">
        <v>11987.99</v>
      </c>
      <c r="K32" s="9">
        <v>1634.34</v>
      </c>
      <c r="N32" s="6"/>
    </row>
    <row r="33" spans="1:14" ht="13.5" thickBot="1" x14ac:dyDescent="0.35">
      <c r="A33" s="7"/>
      <c r="B33" s="8">
        <v>2</v>
      </c>
      <c r="C33" s="9">
        <v>170222</v>
      </c>
      <c r="D33" s="9">
        <v>59507.68</v>
      </c>
      <c r="E33" s="9">
        <v>30634.79</v>
      </c>
      <c r="F33" s="9">
        <v>0</v>
      </c>
      <c r="G33" s="9">
        <v>1219.32</v>
      </c>
      <c r="H33" s="9">
        <v>6449.85</v>
      </c>
      <c r="I33" s="9"/>
      <c r="J33" s="9">
        <v>9218.380000000001</v>
      </c>
      <c r="K33" s="9">
        <v>3244.55</v>
      </c>
      <c r="N33" s="6"/>
    </row>
    <row r="34" spans="1:14" ht="13.5" thickBot="1" x14ac:dyDescent="0.35">
      <c r="A34" s="7"/>
      <c r="B34" s="8">
        <v>3</v>
      </c>
      <c r="C34" s="9">
        <v>160880</v>
      </c>
      <c r="D34" s="9">
        <v>62123.593729999971</v>
      </c>
      <c r="E34" s="9">
        <v>31912.100740000016</v>
      </c>
      <c r="F34" s="9">
        <v>0</v>
      </c>
      <c r="G34" s="9">
        <v>391</v>
      </c>
      <c r="H34" s="9">
        <v>6518.4417100000001</v>
      </c>
      <c r="I34" s="9"/>
      <c r="J34" s="9">
        <v>8186.1481599999997</v>
      </c>
      <c r="K34" s="9">
        <v>6393.8367300000009</v>
      </c>
      <c r="N34" s="6"/>
    </row>
    <row r="35" spans="1:14" ht="13.5" thickBot="1" x14ac:dyDescent="0.35">
      <c r="A35" s="7"/>
      <c r="B35" s="8">
        <v>4</v>
      </c>
      <c r="C35" s="9">
        <v>182751</v>
      </c>
      <c r="D35" s="9">
        <v>57168.328619999993</v>
      </c>
      <c r="E35" s="9">
        <v>25048.733829999997</v>
      </c>
      <c r="F35" s="9">
        <v>0</v>
      </c>
      <c r="G35" s="9">
        <v>2657</v>
      </c>
      <c r="H35" s="9">
        <v>4844.3231399999995</v>
      </c>
      <c r="I35" s="9"/>
      <c r="J35" s="9">
        <v>6682.1531299999997</v>
      </c>
      <c r="K35" s="9">
        <v>4324.5488299999997</v>
      </c>
      <c r="N35" s="6"/>
    </row>
    <row r="36" spans="1:14" ht="13.5" thickBot="1" x14ac:dyDescent="0.35">
      <c r="A36" s="7">
        <v>2009</v>
      </c>
      <c r="B36" s="8">
        <v>1</v>
      </c>
      <c r="C36" s="9">
        <v>172342</v>
      </c>
      <c r="D36" s="9">
        <v>60627.9</v>
      </c>
      <c r="E36" s="9">
        <v>18368.52</v>
      </c>
      <c r="F36" s="9">
        <v>0</v>
      </c>
      <c r="G36" s="9">
        <v>383</v>
      </c>
      <c r="H36" s="9">
        <v>5443.47</v>
      </c>
      <c r="I36" s="9"/>
      <c r="J36" s="9">
        <v>10677.54</v>
      </c>
      <c r="K36" s="9">
        <v>1663.97</v>
      </c>
      <c r="N36" s="6"/>
    </row>
    <row r="37" spans="1:14" ht="13.5" thickBot="1" x14ac:dyDescent="0.35">
      <c r="A37" s="7"/>
      <c r="B37" s="8">
        <v>2</v>
      </c>
      <c r="C37" s="9">
        <v>177100</v>
      </c>
      <c r="D37" s="9">
        <v>55377.259999999995</v>
      </c>
      <c r="E37" s="9">
        <v>25860.9</v>
      </c>
      <c r="F37" s="9">
        <v>0</v>
      </c>
      <c r="G37" s="9">
        <v>1695</v>
      </c>
      <c r="H37" s="9">
        <v>6474.36</v>
      </c>
      <c r="I37" s="9"/>
      <c r="J37" s="9">
        <v>8522.7900000000009</v>
      </c>
      <c r="K37" s="9">
        <v>1735.41</v>
      </c>
      <c r="N37" s="6"/>
    </row>
    <row r="38" spans="1:14" ht="13.5" thickBot="1" x14ac:dyDescent="0.35">
      <c r="A38" s="7"/>
      <c r="B38" s="8">
        <v>3</v>
      </c>
      <c r="C38" s="9">
        <v>187934</v>
      </c>
      <c r="D38" s="9">
        <v>56775</v>
      </c>
      <c r="E38" s="9">
        <v>23443</v>
      </c>
      <c r="F38" s="9">
        <v>0</v>
      </c>
      <c r="G38" s="9">
        <v>1635</v>
      </c>
      <c r="H38" s="9">
        <v>10506</v>
      </c>
      <c r="I38" s="9"/>
      <c r="J38" s="9">
        <v>7861</v>
      </c>
      <c r="K38" s="9">
        <v>9036</v>
      </c>
      <c r="N38" s="6"/>
    </row>
    <row r="39" spans="1:14" ht="13.5" thickBot="1" x14ac:dyDescent="0.35">
      <c r="A39" s="7"/>
      <c r="B39" s="8">
        <v>4</v>
      </c>
      <c r="C39" s="9">
        <v>180306</v>
      </c>
      <c r="D39" s="9">
        <v>58296</v>
      </c>
      <c r="E39" s="9">
        <v>35489</v>
      </c>
      <c r="F39" s="9">
        <v>0</v>
      </c>
      <c r="G39" s="9">
        <v>2013</v>
      </c>
      <c r="H39" s="9">
        <v>6265</v>
      </c>
      <c r="I39" s="9"/>
      <c r="J39" s="9">
        <v>6632</v>
      </c>
      <c r="K39" s="9">
        <v>4432</v>
      </c>
      <c r="N39" s="6"/>
    </row>
    <row r="40" spans="1:14" ht="13.5" thickBot="1" x14ac:dyDescent="0.35">
      <c r="A40" s="7">
        <v>2010</v>
      </c>
      <c r="B40" s="8">
        <v>1</v>
      </c>
      <c r="C40" s="9">
        <v>166330</v>
      </c>
      <c r="D40" s="9">
        <v>58844</v>
      </c>
      <c r="E40" s="9">
        <v>13993</v>
      </c>
      <c r="F40" s="9">
        <v>0</v>
      </c>
      <c r="G40" s="9">
        <v>728</v>
      </c>
      <c r="H40" s="9">
        <v>2551</v>
      </c>
      <c r="I40" s="9"/>
      <c r="J40" s="9">
        <v>11383</v>
      </c>
      <c r="K40" s="9">
        <v>1661</v>
      </c>
      <c r="N40" s="6"/>
    </row>
    <row r="41" spans="1:14" ht="13.5" thickBot="1" x14ac:dyDescent="0.35">
      <c r="A41" s="7"/>
      <c r="B41" s="8">
        <v>2</v>
      </c>
      <c r="C41" s="9">
        <v>199093</v>
      </c>
      <c r="D41" s="9">
        <v>56512</v>
      </c>
      <c r="E41" s="9">
        <v>23208</v>
      </c>
      <c r="F41" s="9">
        <v>0</v>
      </c>
      <c r="G41" s="9">
        <v>2376</v>
      </c>
      <c r="H41" s="9">
        <v>7289</v>
      </c>
      <c r="I41" s="9"/>
      <c r="J41" s="9">
        <v>9885</v>
      </c>
      <c r="K41" s="9">
        <v>11803</v>
      </c>
      <c r="N41" s="6"/>
    </row>
    <row r="42" spans="1:14" ht="13.5" thickBot="1" x14ac:dyDescent="0.35">
      <c r="A42" s="7"/>
      <c r="B42" s="8">
        <v>3</v>
      </c>
      <c r="C42" s="9">
        <v>182751</v>
      </c>
      <c r="D42" s="9">
        <v>57649</v>
      </c>
      <c r="E42" s="9">
        <v>27040</v>
      </c>
      <c r="F42" s="9">
        <v>0</v>
      </c>
      <c r="G42" s="9">
        <v>629</v>
      </c>
      <c r="H42" s="9">
        <v>11171</v>
      </c>
      <c r="I42" s="9"/>
      <c r="J42" s="9">
        <v>9604</v>
      </c>
      <c r="K42" s="9">
        <v>4324</v>
      </c>
      <c r="N42" s="6"/>
    </row>
    <row r="43" spans="1:14" ht="13.5" thickBot="1" x14ac:dyDescent="0.35">
      <c r="A43" s="7"/>
      <c r="B43" s="8">
        <v>4</v>
      </c>
      <c r="C43" s="9">
        <v>183763</v>
      </c>
      <c r="D43" s="9">
        <v>56638</v>
      </c>
      <c r="E43" s="9">
        <v>20447</v>
      </c>
      <c r="F43" s="9">
        <v>0</v>
      </c>
      <c r="G43" s="9">
        <v>1593</v>
      </c>
      <c r="H43" s="9">
        <v>4949</v>
      </c>
      <c r="I43" s="9"/>
      <c r="J43" s="9">
        <v>10949</v>
      </c>
      <c r="K43" s="9">
        <v>2268</v>
      </c>
      <c r="N43" s="6"/>
    </row>
    <row r="44" spans="1:14" ht="13.5" thickBot="1" x14ac:dyDescent="0.35">
      <c r="A44" s="7">
        <v>2011</v>
      </c>
      <c r="B44" s="8">
        <v>1</v>
      </c>
      <c r="C44" s="9">
        <v>187812</v>
      </c>
      <c r="D44" s="9">
        <v>65097</v>
      </c>
      <c r="E44" s="9">
        <v>22406</v>
      </c>
      <c r="F44" s="9">
        <v>0</v>
      </c>
      <c r="G44" s="9">
        <v>1264</v>
      </c>
      <c r="H44" s="9">
        <v>2631</v>
      </c>
      <c r="I44" s="9"/>
      <c r="J44" s="9">
        <v>18149</v>
      </c>
      <c r="K44" s="9">
        <v>1115</v>
      </c>
      <c r="N44" s="6"/>
    </row>
    <row r="45" spans="1:14" ht="13.5" thickBot="1" x14ac:dyDescent="0.35">
      <c r="A45" s="7"/>
      <c r="B45" s="8">
        <v>2</v>
      </c>
      <c r="C45" s="9">
        <v>199118</v>
      </c>
      <c r="D45" s="9">
        <v>52449</v>
      </c>
      <c r="E45" s="9">
        <v>31583</v>
      </c>
      <c r="F45" s="9">
        <v>0</v>
      </c>
      <c r="G45" s="9">
        <v>1253</v>
      </c>
      <c r="H45" s="9">
        <v>4839</v>
      </c>
      <c r="I45" s="9"/>
      <c r="J45" s="9">
        <v>15938</v>
      </c>
      <c r="K45" s="9">
        <v>2703</v>
      </c>
      <c r="N45" s="6"/>
    </row>
    <row r="46" spans="1:14" ht="13.5" thickBot="1" x14ac:dyDescent="0.35">
      <c r="A46" s="7"/>
      <c r="B46" s="8">
        <v>3</v>
      </c>
      <c r="C46" s="9">
        <v>193814</v>
      </c>
      <c r="D46" s="9">
        <v>56938</v>
      </c>
      <c r="E46" s="9">
        <v>30998</v>
      </c>
      <c r="F46" s="9">
        <v>0</v>
      </c>
      <c r="G46" s="9">
        <v>2108</v>
      </c>
      <c r="H46" s="9">
        <v>6831</v>
      </c>
      <c r="I46" s="9"/>
      <c r="J46" s="9">
        <v>13059</v>
      </c>
      <c r="K46" s="9">
        <v>10248</v>
      </c>
      <c r="N46" s="6"/>
    </row>
    <row r="47" spans="1:14" ht="13.5" thickBot="1" x14ac:dyDescent="0.35">
      <c r="A47" s="7"/>
      <c r="B47" s="8">
        <v>4</v>
      </c>
      <c r="C47" s="9">
        <v>201288</v>
      </c>
      <c r="D47" s="9">
        <v>56296</v>
      </c>
      <c r="E47" s="9">
        <v>39924</v>
      </c>
      <c r="F47" s="9">
        <v>0</v>
      </c>
      <c r="G47" s="9">
        <v>1565</v>
      </c>
      <c r="H47" s="9">
        <v>11268</v>
      </c>
      <c r="I47" s="9"/>
      <c r="J47" s="9">
        <v>11502</v>
      </c>
      <c r="K47" s="9">
        <v>3361</v>
      </c>
      <c r="N47" s="6"/>
    </row>
    <row r="48" spans="1:14" ht="13.5" thickBot="1" x14ac:dyDescent="0.35">
      <c r="A48" s="7">
        <v>2012</v>
      </c>
      <c r="B48" s="8">
        <v>1</v>
      </c>
      <c r="C48" s="9">
        <v>230680</v>
      </c>
      <c r="D48" s="9">
        <v>62998.848330000008</v>
      </c>
      <c r="E48" s="9">
        <v>28625</v>
      </c>
      <c r="F48" s="9">
        <v>0</v>
      </c>
      <c r="G48" s="9">
        <v>2306</v>
      </c>
      <c r="H48" s="9">
        <v>4621</v>
      </c>
      <c r="I48" s="9"/>
      <c r="J48" s="9">
        <v>19404</v>
      </c>
      <c r="K48" s="9">
        <v>2583</v>
      </c>
      <c r="N48" s="6"/>
    </row>
    <row r="49" spans="1:17" ht="13.5" thickBot="1" x14ac:dyDescent="0.35">
      <c r="A49" s="7"/>
      <c r="B49" s="8">
        <v>2</v>
      </c>
      <c r="C49" s="9">
        <v>234912</v>
      </c>
      <c r="D49" s="9">
        <v>60813.963699999993</v>
      </c>
      <c r="E49" s="9">
        <v>43001</v>
      </c>
      <c r="F49" s="9">
        <v>0</v>
      </c>
      <c r="G49" s="9">
        <v>3652</v>
      </c>
      <c r="H49" s="9">
        <v>3994</v>
      </c>
      <c r="I49" s="9"/>
      <c r="J49" s="9">
        <v>15605</v>
      </c>
      <c r="K49" s="9">
        <v>8198</v>
      </c>
      <c r="N49" s="6"/>
    </row>
    <row r="50" spans="1:17" ht="13.5" thickBot="1" x14ac:dyDescent="0.35">
      <c r="A50" s="7"/>
      <c r="B50" s="8">
        <v>3</v>
      </c>
      <c r="C50" s="9">
        <v>193900</v>
      </c>
      <c r="D50" s="9">
        <v>56181.465979999994</v>
      </c>
      <c r="E50" s="9">
        <v>42845</v>
      </c>
      <c r="F50" s="9">
        <v>0</v>
      </c>
      <c r="G50" s="9">
        <v>791</v>
      </c>
      <c r="H50" s="9">
        <v>16583</v>
      </c>
      <c r="I50" s="9"/>
      <c r="J50" s="9">
        <v>13494</v>
      </c>
      <c r="K50" s="9">
        <v>5480</v>
      </c>
      <c r="N50" s="6"/>
    </row>
    <row r="51" spans="1:17" ht="13.5" thickBot="1" x14ac:dyDescent="0.35">
      <c r="A51" s="7"/>
      <c r="B51" s="8">
        <v>4</v>
      </c>
      <c r="C51" s="9">
        <v>227961</v>
      </c>
      <c r="D51" s="9">
        <v>66068.426549999989</v>
      </c>
      <c r="E51" s="9">
        <v>40303</v>
      </c>
      <c r="F51" s="9">
        <v>0</v>
      </c>
      <c r="G51" s="9">
        <v>4731</v>
      </c>
      <c r="H51" s="9">
        <v>7474</v>
      </c>
      <c r="I51" s="9"/>
      <c r="J51" s="9">
        <v>12365</v>
      </c>
      <c r="K51" s="9">
        <v>2534</v>
      </c>
      <c r="N51" s="6"/>
    </row>
    <row r="52" spans="1:17" ht="13.5" thickBot="1" x14ac:dyDescent="0.35">
      <c r="A52" s="7">
        <v>2013</v>
      </c>
      <c r="B52" s="8">
        <v>1</v>
      </c>
      <c r="C52" s="9">
        <v>237983</v>
      </c>
      <c r="D52" s="9">
        <v>63290.750999999997</v>
      </c>
      <c r="E52" s="9">
        <v>40524</v>
      </c>
      <c r="F52" s="9">
        <v>0</v>
      </c>
      <c r="G52" s="9">
        <v>1121</v>
      </c>
      <c r="H52" s="9">
        <v>5957</v>
      </c>
      <c r="I52" s="9"/>
      <c r="J52" s="9">
        <v>19958</v>
      </c>
      <c r="K52" s="9">
        <v>1741</v>
      </c>
      <c r="M52" s="6"/>
      <c r="N52" s="6"/>
    </row>
    <row r="53" spans="1:17" ht="13.5" thickBot="1" x14ac:dyDescent="0.35">
      <c r="A53" s="7"/>
      <c r="B53" s="8">
        <v>2</v>
      </c>
      <c r="C53" s="9">
        <v>239726</v>
      </c>
      <c r="D53" s="9">
        <v>58225.152000000002</v>
      </c>
      <c r="E53" s="9">
        <v>38600</v>
      </c>
      <c r="F53" s="9">
        <v>0</v>
      </c>
      <c r="G53" s="9">
        <v>1447</v>
      </c>
      <c r="H53" s="9">
        <v>11460</v>
      </c>
      <c r="I53" s="9"/>
      <c r="J53" s="9">
        <v>16690</v>
      </c>
      <c r="K53" s="9">
        <v>1008</v>
      </c>
      <c r="M53" s="6"/>
      <c r="N53" s="6"/>
    </row>
    <row r="54" spans="1:17" ht="13.5" thickBot="1" x14ac:dyDescent="0.35">
      <c r="A54" s="7"/>
      <c r="B54" s="8">
        <v>3</v>
      </c>
      <c r="C54" s="9">
        <v>237143</v>
      </c>
      <c r="D54" s="9">
        <v>58151.417409999995</v>
      </c>
      <c r="E54" s="9">
        <v>31910</v>
      </c>
      <c r="F54" s="9">
        <v>0</v>
      </c>
      <c r="G54" s="9">
        <v>2192</v>
      </c>
      <c r="H54" s="9">
        <v>12514</v>
      </c>
      <c r="I54" s="9"/>
      <c r="J54" s="9">
        <v>14018.334839999996</v>
      </c>
      <c r="K54" s="9">
        <v>9200</v>
      </c>
      <c r="M54" s="6"/>
      <c r="N54" s="6"/>
    </row>
    <row r="55" spans="1:17" ht="13.5" thickBot="1" x14ac:dyDescent="0.35">
      <c r="A55" s="7"/>
      <c r="B55" s="8">
        <v>4</v>
      </c>
      <c r="C55" s="9">
        <v>215484</v>
      </c>
      <c r="D55" s="9">
        <v>57509.616079999993</v>
      </c>
      <c r="E55" s="9">
        <v>46741</v>
      </c>
      <c r="F55" s="9">
        <v>0</v>
      </c>
      <c r="G55" s="9">
        <v>6502</v>
      </c>
      <c r="H55" s="9">
        <v>8807</v>
      </c>
      <c r="I55" s="9"/>
      <c r="J55" s="9">
        <v>14257.875220000004</v>
      </c>
      <c r="K55" s="9">
        <v>5027</v>
      </c>
      <c r="M55" s="6"/>
      <c r="N55" s="6"/>
    </row>
    <row r="56" spans="1:17" ht="13.5" thickBot="1" x14ac:dyDescent="0.35">
      <c r="A56" s="7">
        <v>2014</v>
      </c>
      <c r="B56" s="8">
        <v>1</v>
      </c>
      <c r="C56" s="9">
        <v>211844</v>
      </c>
      <c r="D56" s="9">
        <v>79366</v>
      </c>
      <c r="E56" s="9">
        <v>19829</v>
      </c>
      <c r="F56" s="9">
        <v>0</v>
      </c>
      <c r="G56" s="9">
        <v>836</v>
      </c>
      <c r="H56" s="9">
        <v>4345</v>
      </c>
      <c r="I56" s="9"/>
      <c r="J56" s="9">
        <v>22527.771574479641</v>
      </c>
      <c r="K56" s="9">
        <v>2623.5458800000001</v>
      </c>
      <c r="L56" s="10"/>
      <c r="M56" s="6"/>
      <c r="N56" s="6"/>
      <c r="O56" s="10"/>
      <c r="P56" s="10"/>
    </row>
    <row r="57" spans="1:17" ht="13.5" thickBot="1" x14ac:dyDescent="0.35">
      <c r="A57" s="7"/>
      <c r="B57" s="8">
        <v>2</v>
      </c>
      <c r="C57" s="9">
        <v>223762</v>
      </c>
      <c r="D57" s="9">
        <v>61011</v>
      </c>
      <c r="E57" s="9">
        <v>49071</v>
      </c>
      <c r="F57" s="9">
        <v>0</v>
      </c>
      <c r="G57" s="9">
        <v>714</v>
      </c>
      <c r="H57" s="9">
        <v>18815</v>
      </c>
      <c r="I57" s="9"/>
      <c r="J57" s="9">
        <v>19431</v>
      </c>
      <c r="K57" s="9">
        <v>1623.2891099999999</v>
      </c>
      <c r="L57" s="10"/>
      <c r="M57" s="6"/>
      <c r="N57" s="6"/>
      <c r="O57" s="10"/>
      <c r="P57" s="10"/>
    </row>
    <row r="58" spans="1:17" ht="13.5" thickBot="1" x14ac:dyDescent="0.35">
      <c r="A58" s="7"/>
      <c r="B58" s="8">
        <v>3</v>
      </c>
      <c r="C58" s="9">
        <v>232476</v>
      </c>
      <c r="D58" s="9">
        <v>59807.340459999999</v>
      </c>
      <c r="E58" s="9">
        <v>51956</v>
      </c>
      <c r="F58" s="9">
        <v>0</v>
      </c>
      <c r="G58" s="9">
        <v>885</v>
      </c>
      <c r="H58" s="9">
        <v>9231</v>
      </c>
      <c r="I58" s="9"/>
      <c r="J58" s="9">
        <v>16728.27939060668</v>
      </c>
      <c r="K58" s="9">
        <v>2905.45991</v>
      </c>
      <c r="L58" s="10"/>
      <c r="M58" s="6"/>
      <c r="N58" s="6"/>
      <c r="O58" s="10"/>
      <c r="P58" s="10"/>
    </row>
    <row r="59" spans="1:17" ht="13.5" thickBot="1" x14ac:dyDescent="0.35">
      <c r="A59" s="7"/>
      <c r="B59" s="8">
        <v>4</v>
      </c>
      <c r="C59" s="9">
        <v>231536</v>
      </c>
      <c r="D59" s="9">
        <v>62048.159</v>
      </c>
      <c r="E59" s="9">
        <v>49051</v>
      </c>
      <c r="F59" s="9">
        <v>0</v>
      </c>
      <c r="G59" s="9">
        <v>2850</v>
      </c>
      <c r="H59" s="9">
        <v>7809</v>
      </c>
      <c r="I59" s="9"/>
      <c r="J59" s="9">
        <v>15135.253369999999</v>
      </c>
      <c r="K59" s="9">
        <v>10482</v>
      </c>
      <c r="L59" s="10"/>
      <c r="M59" s="6"/>
      <c r="N59" s="6"/>
      <c r="O59" s="10"/>
      <c r="P59" s="10"/>
    </row>
    <row r="60" spans="1:17" ht="13.5" thickBot="1" x14ac:dyDescent="0.35">
      <c r="A60" s="7">
        <v>2015</v>
      </c>
      <c r="B60" s="8">
        <v>1</v>
      </c>
      <c r="C60" s="9">
        <v>235103</v>
      </c>
      <c r="D60" s="9">
        <v>65712.216419999997</v>
      </c>
      <c r="E60" s="9">
        <v>52278.154439999998</v>
      </c>
      <c r="F60" s="9">
        <v>0</v>
      </c>
      <c r="G60" s="9">
        <v>-152.63018999999997</v>
      </c>
      <c r="H60" s="9">
        <v>3380.2350500000002</v>
      </c>
      <c r="I60" s="9"/>
      <c r="J60" s="9">
        <v>26414.902910000008</v>
      </c>
      <c r="K60" s="9">
        <v>5185.4634100000003</v>
      </c>
      <c r="M60" s="6"/>
      <c r="N60" s="6"/>
      <c r="O60" s="10"/>
      <c r="P60" s="10"/>
      <c r="Q60" s="10"/>
    </row>
    <row r="61" spans="1:17" ht="13.5" thickBot="1" x14ac:dyDescent="0.35">
      <c r="A61" s="7"/>
      <c r="B61" s="8">
        <v>2</v>
      </c>
      <c r="C61" s="9">
        <v>263337</v>
      </c>
      <c r="D61" s="9">
        <v>61172.748869999996</v>
      </c>
      <c r="E61" s="9">
        <v>51850.52059</v>
      </c>
      <c r="F61" s="9">
        <v>0</v>
      </c>
      <c r="G61" s="9">
        <v>626.46411000000001</v>
      </c>
      <c r="H61" s="9">
        <v>2985.2024199999996</v>
      </c>
      <c r="I61" s="9"/>
      <c r="J61" s="9">
        <v>20443.543109999999</v>
      </c>
      <c r="K61" s="9">
        <v>2118.86204</v>
      </c>
      <c r="L61" s="6"/>
      <c r="M61" s="6"/>
      <c r="N61" s="6"/>
      <c r="O61" s="6"/>
      <c r="P61" s="6"/>
      <c r="Q61" s="10"/>
    </row>
    <row r="62" spans="1:17" ht="13.5" thickBot="1" x14ac:dyDescent="0.35">
      <c r="A62" s="7"/>
      <c r="B62" s="8">
        <v>3</v>
      </c>
      <c r="C62" s="9">
        <v>280869</v>
      </c>
      <c r="D62" s="9">
        <v>59744.789339999996</v>
      </c>
      <c r="E62" s="9">
        <v>20100.73387</v>
      </c>
      <c r="F62" s="9">
        <v>0</v>
      </c>
      <c r="G62" s="9">
        <v>1248.6047199999998</v>
      </c>
      <c r="H62" s="9">
        <v>17404.216169999989</v>
      </c>
      <c r="I62" s="9"/>
      <c r="J62" s="9">
        <v>16631.70218</v>
      </c>
      <c r="K62" s="9">
        <v>7122.811169999999</v>
      </c>
      <c r="L62" s="6"/>
      <c r="M62" s="6"/>
      <c r="N62" s="6"/>
      <c r="O62" s="6"/>
      <c r="P62" s="6"/>
      <c r="Q62" s="10"/>
    </row>
    <row r="63" spans="1:17" ht="13.5" thickBot="1" x14ac:dyDescent="0.35">
      <c r="A63" s="7"/>
      <c r="B63" s="8">
        <v>4</v>
      </c>
      <c r="C63" s="9">
        <v>293904</v>
      </c>
      <c r="D63" s="9">
        <v>60988.816899999998</v>
      </c>
      <c r="E63" s="9">
        <v>113178.76367000001</v>
      </c>
      <c r="F63" s="9">
        <v>0</v>
      </c>
      <c r="G63" s="9">
        <v>1238.3946900000001</v>
      </c>
      <c r="H63" s="9">
        <v>10647.487100000049</v>
      </c>
      <c r="I63" s="9"/>
      <c r="J63" s="9">
        <v>15873.9649177585</v>
      </c>
      <c r="K63" s="9">
        <v>6682.0267899999999</v>
      </c>
      <c r="L63" s="6"/>
      <c r="M63" s="6"/>
      <c r="N63" s="6"/>
      <c r="O63" s="6"/>
      <c r="P63" s="6"/>
      <c r="Q63" s="10"/>
    </row>
    <row r="64" spans="1:17" ht="13.5" thickBot="1" x14ac:dyDescent="0.35">
      <c r="A64" s="7">
        <v>2016</v>
      </c>
      <c r="B64" s="8">
        <v>1</v>
      </c>
      <c r="C64" s="9">
        <v>195271</v>
      </c>
      <c r="D64" s="9">
        <v>65844.96510999999</v>
      </c>
      <c r="E64" s="9">
        <v>50157.264120000109</v>
      </c>
      <c r="F64" s="9">
        <v>0</v>
      </c>
      <c r="G64" s="9">
        <v>671.50392999999997</v>
      </c>
      <c r="H64" s="9">
        <v>4318.249609999998</v>
      </c>
      <c r="I64" s="9"/>
      <c r="J64" s="9">
        <v>24881.152060000008</v>
      </c>
      <c r="K64" s="9">
        <v>2607.20784</v>
      </c>
      <c r="L64" s="6"/>
      <c r="M64" s="6"/>
      <c r="N64" s="6"/>
      <c r="O64" s="6"/>
      <c r="P64" s="6"/>
    </row>
    <row r="65" spans="1:17" ht="13.5" thickBot="1" x14ac:dyDescent="0.35">
      <c r="A65" s="7"/>
      <c r="B65" s="8">
        <v>2</v>
      </c>
      <c r="C65" s="9">
        <v>104714</v>
      </c>
      <c r="D65" s="9">
        <v>62848.949570000004</v>
      </c>
      <c r="E65" s="9">
        <v>98855.594870000001</v>
      </c>
      <c r="F65" s="9">
        <v>0</v>
      </c>
      <c r="G65" s="9">
        <v>710.29791</v>
      </c>
      <c r="H65" s="9">
        <v>12585.627869999837</v>
      </c>
      <c r="I65" s="9"/>
      <c r="J65" s="9">
        <v>20373.586979999993</v>
      </c>
      <c r="K65" s="9">
        <v>4984.3495899999998</v>
      </c>
      <c r="M65" s="6"/>
      <c r="N65" s="6"/>
      <c r="O65" s="6"/>
      <c r="P65" s="6"/>
      <c r="Q65" s="6"/>
    </row>
    <row r="66" spans="1:17" ht="13.5" thickBot="1" x14ac:dyDescent="0.35">
      <c r="A66" s="7"/>
      <c r="B66" s="8">
        <v>3</v>
      </c>
      <c r="C66" s="9">
        <v>82915</v>
      </c>
      <c r="D66" s="9">
        <v>61477.871490000005</v>
      </c>
      <c r="E66" s="9">
        <v>36588.919210000007</v>
      </c>
      <c r="F66" s="9">
        <v>0</v>
      </c>
      <c r="G66" s="9">
        <v>774.19033000000002</v>
      </c>
      <c r="H66" s="9">
        <v>16105.111049999992</v>
      </c>
      <c r="I66" s="9"/>
      <c r="J66" s="9">
        <v>18228.858389999994</v>
      </c>
      <c r="K66" s="9">
        <v>9885.4399699999994</v>
      </c>
      <c r="M66" s="6"/>
      <c r="N66" s="6"/>
      <c r="O66" s="6"/>
      <c r="P66" s="6"/>
      <c r="Q66" s="6"/>
    </row>
    <row r="67" spans="1:17" ht="13.5" thickBot="1" x14ac:dyDescent="0.35">
      <c r="A67" s="7"/>
      <c r="B67" s="8">
        <v>4</v>
      </c>
      <c r="C67" s="9">
        <v>136256</v>
      </c>
      <c r="D67" s="9">
        <v>71095.828639999992</v>
      </c>
      <c r="E67" s="9">
        <v>52815.2783000001</v>
      </c>
      <c r="F67" s="9">
        <v>0</v>
      </c>
      <c r="G67" s="9">
        <v>1730.9927700000001</v>
      </c>
      <c r="H67" s="9">
        <v>9885.5937199999098</v>
      </c>
      <c r="I67" s="9"/>
      <c r="J67" s="9">
        <v>17423.772834197989</v>
      </c>
      <c r="K67" s="9">
        <v>6899.2095900000004</v>
      </c>
      <c r="M67" s="6"/>
      <c r="N67" s="6"/>
      <c r="O67" s="6"/>
      <c r="P67" s="6"/>
      <c r="Q67" s="6"/>
    </row>
    <row r="68" spans="1:17" ht="13.5" thickBot="1" x14ac:dyDescent="0.35">
      <c r="A68" s="7">
        <v>2017</v>
      </c>
      <c r="B68" s="8">
        <v>1</v>
      </c>
      <c r="C68" s="9">
        <v>90871</v>
      </c>
      <c r="D68" s="9">
        <v>69758.61192000001</v>
      </c>
      <c r="E68" s="9">
        <v>8797.181880000011</v>
      </c>
      <c r="F68" s="9">
        <v>0</v>
      </c>
      <c r="G68" s="9">
        <v>321.46920999999998</v>
      </c>
      <c r="H68" s="9">
        <v>2853.0180699999969</v>
      </c>
      <c r="I68" s="9"/>
      <c r="J68" s="9">
        <v>24873.094411347589</v>
      </c>
      <c r="K68" s="9">
        <v>3289.0033599999997</v>
      </c>
      <c r="M68" s="6"/>
      <c r="N68" s="6"/>
      <c r="O68" s="6"/>
      <c r="P68" s="6"/>
      <c r="Q68" s="6"/>
    </row>
    <row r="69" spans="1:17" ht="13.5" thickBot="1" x14ac:dyDescent="0.35">
      <c r="A69" s="7"/>
      <c r="B69" s="8">
        <v>2</v>
      </c>
      <c r="C69" s="9">
        <v>91351</v>
      </c>
      <c r="D69" s="9">
        <v>66319.305170000007</v>
      </c>
      <c r="E69" s="9">
        <v>98239.082350000012</v>
      </c>
      <c r="F69" s="9">
        <v>0</v>
      </c>
      <c r="G69" s="9">
        <v>518.10551000000009</v>
      </c>
      <c r="H69" s="9">
        <v>17436.45829000017</v>
      </c>
      <c r="I69" s="9"/>
      <c r="J69" s="9">
        <v>22997.377669745863</v>
      </c>
      <c r="K69" s="9">
        <v>2975.7341900000001</v>
      </c>
      <c r="M69" s="6"/>
      <c r="N69" s="6"/>
      <c r="O69" s="6"/>
      <c r="P69" s="6"/>
      <c r="Q69" s="6"/>
    </row>
    <row r="70" spans="1:17" ht="13.5" thickBot="1" x14ac:dyDescent="0.35">
      <c r="A70" s="7"/>
      <c r="B70" s="8">
        <v>3</v>
      </c>
      <c r="C70" s="9">
        <v>71532</v>
      </c>
      <c r="D70" s="9">
        <v>67943.945529999997</v>
      </c>
      <c r="E70" s="9">
        <v>24392.962609999988</v>
      </c>
      <c r="F70" s="9">
        <v>0</v>
      </c>
      <c r="G70" s="9">
        <v>2329.0882200000001</v>
      </c>
      <c r="H70" s="9">
        <v>12716.774360000039</v>
      </c>
      <c r="I70" s="9"/>
      <c r="J70" s="9">
        <v>19009.715410000004</v>
      </c>
      <c r="K70" s="9">
        <v>10560.854499999999</v>
      </c>
      <c r="M70" s="6"/>
      <c r="N70" s="6"/>
      <c r="O70" s="6"/>
      <c r="P70" s="6"/>
      <c r="Q70" s="6"/>
    </row>
    <row r="71" spans="1:17" ht="13.5" thickBot="1" x14ac:dyDescent="0.35">
      <c r="A71" s="7"/>
      <c r="B71" s="8">
        <v>4</v>
      </c>
      <c r="C71" s="9">
        <v>108774</v>
      </c>
      <c r="D71" s="9">
        <v>71946.115550000002</v>
      </c>
      <c r="E71" s="9">
        <v>67300.198000000004</v>
      </c>
      <c r="F71" s="9">
        <v>0</v>
      </c>
      <c r="G71" s="9">
        <v>7171.5495499999997</v>
      </c>
      <c r="H71" s="9">
        <v>15933.507290000001</v>
      </c>
      <c r="I71" s="9"/>
      <c r="J71" s="9">
        <v>18227.685657812177</v>
      </c>
      <c r="K71" s="9">
        <v>6836.28017</v>
      </c>
      <c r="M71" s="6"/>
      <c r="N71" s="6"/>
      <c r="O71" s="6"/>
      <c r="P71" s="6"/>
      <c r="Q71" s="6"/>
    </row>
    <row r="72" spans="1:17" ht="13.5" thickBot="1" x14ac:dyDescent="0.35">
      <c r="A72" s="7">
        <v>2018</v>
      </c>
      <c r="B72" s="8">
        <v>1</v>
      </c>
      <c r="C72" s="9">
        <v>122573</v>
      </c>
      <c r="D72" s="9">
        <v>72012.836909999998</v>
      </c>
      <c r="E72" s="9">
        <v>7825.9466599999996</v>
      </c>
      <c r="F72" s="9">
        <v>0</v>
      </c>
      <c r="G72" s="9">
        <v>1007.12852</v>
      </c>
      <c r="H72" s="9">
        <v>4730.3833699999996</v>
      </c>
      <c r="I72" s="9"/>
      <c r="J72" s="9">
        <v>29169.247872</v>
      </c>
      <c r="K72" s="9">
        <v>2335.4048199999997</v>
      </c>
      <c r="M72" s="6"/>
      <c r="N72" s="6"/>
      <c r="O72" s="6"/>
      <c r="P72" s="6"/>
      <c r="Q72" s="6"/>
    </row>
    <row r="73" spans="1:17" ht="13.5" thickBot="1" x14ac:dyDescent="0.35">
      <c r="A73" s="7"/>
      <c r="B73" s="8">
        <v>2</v>
      </c>
      <c r="C73" s="9">
        <v>77586</v>
      </c>
      <c r="D73" s="9">
        <v>75791.350409999999</v>
      </c>
      <c r="E73" s="9">
        <v>92831.57392999997</v>
      </c>
      <c r="F73" s="9">
        <v>0</v>
      </c>
      <c r="G73" s="9">
        <v>1405.3530000000001</v>
      </c>
      <c r="H73" s="9">
        <v>12482.109209999999</v>
      </c>
      <c r="I73" s="9"/>
      <c r="J73" s="9">
        <v>24410.739541957002</v>
      </c>
      <c r="K73" s="9">
        <v>1968.9296400000001</v>
      </c>
      <c r="M73" s="6"/>
      <c r="N73" s="6"/>
      <c r="O73" s="6"/>
      <c r="P73" s="6"/>
      <c r="Q73" s="6"/>
    </row>
    <row r="74" spans="1:17" ht="13.5" thickBot="1" x14ac:dyDescent="0.35">
      <c r="A74" s="7"/>
      <c r="B74" s="8">
        <v>3</v>
      </c>
      <c r="C74" s="9">
        <v>80790</v>
      </c>
      <c r="D74" s="9">
        <v>70679.820959999997</v>
      </c>
      <c r="E74" s="9">
        <v>20242.340469999999</v>
      </c>
      <c r="F74" s="9">
        <v>0</v>
      </c>
      <c r="G74" s="9">
        <v>914.024</v>
      </c>
      <c r="H74" s="9">
        <v>12857.983990000001</v>
      </c>
      <c r="I74" s="9"/>
      <c r="J74" s="9">
        <v>20506.587341229286</v>
      </c>
      <c r="K74" s="9">
        <v>1594.5996600000003</v>
      </c>
      <c r="M74" s="6"/>
      <c r="N74" s="6"/>
      <c r="O74" s="6"/>
      <c r="P74" s="6"/>
      <c r="Q74" s="6"/>
    </row>
    <row r="75" spans="1:17" ht="13.5" thickBot="1" x14ac:dyDescent="0.35">
      <c r="A75" s="7"/>
      <c r="B75" s="8">
        <v>4</v>
      </c>
      <c r="C75" s="9">
        <v>96909</v>
      </c>
      <c r="D75" s="9">
        <v>69881.386923614904</v>
      </c>
      <c r="E75" s="9">
        <v>74334.575440000001</v>
      </c>
      <c r="F75" s="9">
        <v>0</v>
      </c>
      <c r="G75" s="9">
        <v>981.15849000000003</v>
      </c>
      <c r="H75" s="9">
        <v>8852.823700000019</v>
      </c>
      <c r="I75" s="9"/>
      <c r="J75" s="9">
        <v>19642.400460000004</v>
      </c>
      <c r="K75" s="9">
        <v>11092.437600000001</v>
      </c>
      <c r="M75" s="6"/>
      <c r="N75" s="6"/>
      <c r="O75" s="6"/>
      <c r="P75" s="6"/>
      <c r="Q75" s="6"/>
    </row>
    <row r="76" spans="1:17" ht="13.5" thickBot="1" x14ac:dyDescent="0.35">
      <c r="A76" s="7">
        <v>2019</v>
      </c>
      <c r="B76" s="8">
        <v>1</v>
      </c>
      <c r="C76" s="9">
        <v>57144</v>
      </c>
      <c r="D76" s="9">
        <v>72445.613328123392</v>
      </c>
      <c r="E76" s="9">
        <v>9179.68534</v>
      </c>
      <c r="F76" s="9">
        <v>0</v>
      </c>
      <c r="G76" s="9">
        <v>8492.4668700000002</v>
      </c>
      <c r="H76" s="9">
        <v>3551.8155100000099</v>
      </c>
      <c r="I76" s="9"/>
      <c r="J76" s="9">
        <v>31486.068240000033</v>
      </c>
      <c r="K76" s="9">
        <v>2335.5811100000001</v>
      </c>
      <c r="M76" s="6"/>
      <c r="N76" s="6"/>
      <c r="O76" s="6"/>
      <c r="P76" s="6"/>
      <c r="Q76" s="6"/>
    </row>
    <row r="77" spans="1:17" ht="13.5" thickBot="1" x14ac:dyDescent="0.35">
      <c r="A77" s="7"/>
      <c r="B77" s="8">
        <v>2</v>
      </c>
      <c r="C77" s="9">
        <v>84055</v>
      </c>
      <c r="D77" s="9">
        <v>63880.273240000002</v>
      </c>
      <c r="E77" s="9">
        <v>86606.538509999998</v>
      </c>
      <c r="F77" s="9">
        <v>0</v>
      </c>
      <c r="G77" s="9">
        <v>5543.8445000000011</v>
      </c>
      <c r="H77" s="9">
        <v>19218.581449999998</v>
      </c>
      <c r="I77" s="9"/>
      <c r="J77" s="9">
        <v>26545.328980000035</v>
      </c>
      <c r="K77" s="9">
        <v>11631.90177</v>
      </c>
      <c r="M77" s="6"/>
      <c r="N77" s="6"/>
      <c r="O77" s="6"/>
      <c r="P77" s="6"/>
      <c r="Q77" s="6"/>
    </row>
    <row r="78" spans="1:17" ht="13.5" thickBot="1" x14ac:dyDescent="0.35">
      <c r="A78" s="7"/>
      <c r="B78" s="8">
        <v>3</v>
      </c>
      <c r="C78" s="9">
        <v>66432</v>
      </c>
      <c r="D78" s="9">
        <v>64875.155889999995</v>
      </c>
      <c r="E78" s="9">
        <v>14536.69867</v>
      </c>
      <c r="F78" s="9">
        <v>0</v>
      </c>
      <c r="G78" s="9">
        <v>4430.18336</v>
      </c>
      <c r="H78" s="9">
        <v>9950.4758500000207</v>
      </c>
      <c r="I78" s="9"/>
      <c r="J78" s="9">
        <v>23023.233469999992</v>
      </c>
      <c r="K78" s="9">
        <v>3157.0263500000001</v>
      </c>
      <c r="M78" s="6"/>
      <c r="N78" s="6"/>
      <c r="O78" s="6"/>
      <c r="P78" s="6"/>
      <c r="Q78" s="6"/>
    </row>
    <row r="79" spans="1:17" ht="13.5" thickBot="1" x14ac:dyDescent="0.35">
      <c r="A79" s="7"/>
      <c r="B79" s="8">
        <v>4</v>
      </c>
      <c r="C79" s="9">
        <v>83823</v>
      </c>
      <c r="D79" s="9">
        <v>65907.725529999996</v>
      </c>
      <c r="E79" s="9">
        <v>48655.403969999999</v>
      </c>
      <c r="F79" s="9">
        <v>0</v>
      </c>
      <c r="G79" s="9">
        <v>28551.088970000001</v>
      </c>
      <c r="H79" s="9">
        <v>6390.8872300000003</v>
      </c>
      <c r="I79" s="9"/>
      <c r="J79" s="9">
        <v>20033.41579000001</v>
      </c>
      <c r="K79" s="9">
        <v>1704.3640500000001</v>
      </c>
      <c r="M79" s="6"/>
      <c r="N79" s="6"/>
      <c r="O79" s="6"/>
      <c r="P79" s="6"/>
      <c r="Q79" s="6"/>
    </row>
    <row r="80" spans="1:17" ht="13.5" thickBot="1" x14ac:dyDescent="0.35">
      <c r="A80" s="7">
        <v>2020</v>
      </c>
      <c r="B80" s="8">
        <v>1</v>
      </c>
      <c r="C80" s="9">
        <f>31944+22446+29368</f>
        <v>83758</v>
      </c>
      <c r="D80" s="9">
        <v>68745.767160000003</v>
      </c>
      <c r="E80" s="9">
        <v>3995.3766700000001</v>
      </c>
      <c r="F80" s="9">
        <v>0</v>
      </c>
      <c r="G80" s="9">
        <v>11943.390570000001</v>
      </c>
      <c r="H80" s="9">
        <v>3702.2334899999996</v>
      </c>
      <c r="I80" s="9"/>
      <c r="J80" s="9">
        <v>33419.995719125654</v>
      </c>
      <c r="K80" s="9">
        <v>1979.0520699999997</v>
      </c>
      <c r="M80" s="6"/>
      <c r="N80" s="6"/>
      <c r="O80" s="6"/>
      <c r="P80" s="6"/>
      <c r="Q80" s="6"/>
    </row>
    <row r="81" spans="1:17" ht="13.5" thickBot="1" x14ac:dyDescent="0.35">
      <c r="A81" s="7"/>
      <c r="B81" s="8">
        <v>2</v>
      </c>
      <c r="C81" s="9">
        <f>18354+10630+3612</f>
        <v>32596</v>
      </c>
      <c r="D81" s="9">
        <v>51503.414569999797</v>
      </c>
      <c r="E81" s="9">
        <v>35970.352380000004</v>
      </c>
      <c r="F81" s="9">
        <v>0</v>
      </c>
      <c r="G81" s="9">
        <v>1461.1005</v>
      </c>
      <c r="H81" s="9">
        <v>7617.2240199999987</v>
      </c>
      <c r="I81" s="9"/>
      <c r="J81" s="9">
        <v>4587.1178200000004</v>
      </c>
      <c r="K81" s="9">
        <v>1847.8745699999997</v>
      </c>
      <c r="M81" s="6"/>
      <c r="N81" s="6"/>
      <c r="O81" s="6"/>
      <c r="P81" s="6"/>
      <c r="Q81" s="6"/>
    </row>
    <row r="82" spans="1:17" ht="13.5" thickBot="1" x14ac:dyDescent="0.35">
      <c r="A82" s="7"/>
      <c r="B82" s="8">
        <v>3</v>
      </c>
      <c r="C82" s="9">
        <f>9668+13922+22692</f>
        <v>46282</v>
      </c>
      <c r="D82" s="9">
        <v>55523.030770000005</v>
      </c>
      <c r="E82" s="9">
        <v>8034.3742599999996</v>
      </c>
      <c r="F82" s="9">
        <v>0</v>
      </c>
      <c r="G82" s="9">
        <v>1600.5639699999999</v>
      </c>
      <c r="H82" s="9">
        <v>17178.178820000001</v>
      </c>
      <c r="I82" s="9"/>
      <c r="J82" s="9">
        <v>2378.8839865499999</v>
      </c>
      <c r="K82" s="9">
        <v>7672.5130799999988</v>
      </c>
      <c r="M82" s="6"/>
      <c r="N82" s="6"/>
      <c r="O82" s="6"/>
      <c r="P82" s="6"/>
      <c r="Q82" s="6"/>
    </row>
    <row r="83" spans="1:17" ht="13.5" thickBot="1" x14ac:dyDescent="0.35">
      <c r="A83" s="7"/>
      <c r="B83" s="8">
        <v>4</v>
      </c>
      <c r="C83" s="9">
        <v>40288</v>
      </c>
      <c r="D83" s="9">
        <v>43634.765100000099</v>
      </c>
      <c r="E83" s="9">
        <v>87087.798079999993</v>
      </c>
      <c r="F83" s="9">
        <v>0</v>
      </c>
      <c r="G83" s="9">
        <v>6321.0302100000008</v>
      </c>
      <c r="H83" s="9">
        <v>9749.8376600000101</v>
      </c>
      <c r="I83" s="9"/>
      <c r="J83" s="9">
        <v>5865.0705752499998</v>
      </c>
      <c r="K83" s="9">
        <v>4395.2905300000002</v>
      </c>
      <c r="M83" s="6"/>
      <c r="N83" s="6"/>
      <c r="O83" s="6"/>
      <c r="P83" s="6"/>
      <c r="Q83" s="6"/>
    </row>
    <row r="84" spans="1:17" ht="13.5" thickBot="1" x14ac:dyDescent="0.35">
      <c r="A84" s="7">
        <v>2021</v>
      </c>
      <c r="B84" s="8">
        <v>1</v>
      </c>
      <c r="C84" s="9">
        <f>9464+14260+20880</f>
        <v>44604</v>
      </c>
      <c r="D84" s="9">
        <f>24288+13395+14622</f>
        <v>52305</v>
      </c>
      <c r="E84" s="9">
        <f>1423-889+6580</f>
        <v>7114</v>
      </c>
      <c r="F84" s="9">
        <v>0</v>
      </c>
      <c r="G84" s="9">
        <f>599+131+1008</f>
        <v>1738</v>
      </c>
      <c r="H84" s="9">
        <f>1198+1548+1181</f>
        <v>3927</v>
      </c>
      <c r="I84" s="9"/>
      <c r="J84" s="9">
        <f>104+87+82+3678+3081+2804+173+194+188</f>
        <v>10391</v>
      </c>
      <c r="K84" s="9">
        <f>1129+802+1103</f>
        <v>3034</v>
      </c>
      <c r="M84" s="6"/>
      <c r="N84" s="6"/>
      <c r="O84" s="6"/>
      <c r="P84" s="6"/>
      <c r="Q84" s="6"/>
    </row>
    <row r="85" spans="1:17" ht="13.5" thickBot="1" x14ac:dyDescent="0.35">
      <c r="A85" s="7"/>
      <c r="B85" s="8">
        <v>2</v>
      </c>
      <c r="C85" s="9">
        <f>15528+8420+13606</f>
        <v>37554</v>
      </c>
      <c r="D85" s="9">
        <f>12442+15206+14083</f>
        <v>41731</v>
      </c>
      <c r="E85" s="9">
        <f>2421+24780+9300</f>
        <v>36501</v>
      </c>
      <c r="F85" s="9">
        <v>0</v>
      </c>
      <c r="G85" s="9">
        <f>159+1028+230</f>
        <v>1417</v>
      </c>
      <c r="H85" s="9">
        <f>1607+3155+14099</f>
        <v>18861</v>
      </c>
      <c r="I85" s="9"/>
      <c r="J85" s="9">
        <f>141+147+116+3908+4612+5112+228+213+296</f>
        <v>14773</v>
      </c>
      <c r="K85" s="9">
        <f>302+2848+6048</f>
        <v>9198</v>
      </c>
      <c r="M85" s="6"/>
      <c r="N85" s="6"/>
      <c r="O85" s="6"/>
      <c r="P85" s="6"/>
      <c r="Q85" s="6"/>
    </row>
    <row r="86" spans="1:17" ht="13.5" thickBot="1" x14ac:dyDescent="0.35">
      <c r="A86" s="7"/>
      <c r="B86" s="8">
        <v>3</v>
      </c>
      <c r="C86" s="9">
        <f>23558+17228+18756</f>
        <v>59542</v>
      </c>
      <c r="D86" s="9">
        <f>16436+15920+14352</f>
        <v>46708</v>
      </c>
      <c r="E86" s="9">
        <f>3728+2993+2437</f>
        <v>9158</v>
      </c>
      <c r="F86" s="9">
        <v>0</v>
      </c>
      <c r="G86" s="9">
        <f>1027+260+579</f>
        <v>1866</v>
      </c>
      <c r="H86" s="9">
        <f>5864+2795+4414</f>
        <v>13073</v>
      </c>
      <c r="I86" s="9"/>
      <c r="J86" s="9">
        <f>273+341+304+6301+7735+6791+217+236+208</f>
        <v>22406</v>
      </c>
      <c r="K86" s="9">
        <f>2791+1555+867</f>
        <v>5213</v>
      </c>
      <c r="M86" s="6"/>
      <c r="N86" s="6"/>
      <c r="O86" s="6"/>
      <c r="P86" s="6"/>
      <c r="Q86" s="6"/>
    </row>
    <row r="87" spans="1:17" ht="13.5" thickBot="1" x14ac:dyDescent="0.35">
      <c r="A87" s="7"/>
      <c r="B87" s="8">
        <v>4</v>
      </c>
      <c r="C87" s="9">
        <f>16672+30324+12940</f>
        <v>59936</v>
      </c>
      <c r="D87" s="9">
        <f>14449+15902+19272</f>
        <v>49623</v>
      </c>
      <c r="E87" s="9">
        <f>1899+19877+5522</f>
        <v>27298</v>
      </c>
      <c r="F87" s="9">
        <v>0</v>
      </c>
      <c r="G87" s="9">
        <f>104+2100+6286</f>
        <v>8490</v>
      </c>
      <c r="H87" s="9">
        <f>3238+2459+3493</f>
        <v>9190</v>
      </c>
      <c r="I87" s="9"/>
      <c r="J87" s="9">
        <f>236+247+267+4799+5747+6920+193+252+262</f>
        <v>18923</v>
      </c>
      <c r="K87" s="9">
        <f>968+783+536</f>
        <v>2287</v>
      </c>
      <c r="M87" s="6"/>
      <c r="N87" s="6"/>
      <c r="O87" s="6"/>
      <c r="P87" s="6"/>
      <c r="Q87" s="6"/>
    </row>
    <row r="88" spans="1:17" ht="13.5" thickBot="1" x14ac:dyDescent="0.35">
      <c r="A88" s="7">
        <v>2022</v>
      </c>
      <c r="B88" s="8">
        <v>1</v>
      </c>
      <c r="C88" s="9">
        <v>58321</v>
      </c>
      <c r="D88" s="9">
        <v>56293.826749999702</v>
      </c>
      <c r="E88" s="9">
        <v>5525.6026900000006</v>
      </c>
      <c r="F88" s="9">
        <v>0</v>
      </c>
      <c r="G88" s="9">
        <v>3361.7775000000001</v>
      </c>
      <c r="H88" s="9">
        <v>4120.3826400000098</v>
      </c>
      <c r="I88" s="9">
        <v>25929.992114999997</v>
      </c>
      <c r="J88" s="9">
        <v>25824.04459780001</v>
      </c>
      <c r="K88" s="9">
        <v>2640.732</v>
      </c>
      <c r="M88" s="6"/>
      <c r="N88" s="6"/>
      <c r="O88" s="6"/>
      <c r="P88" s="6"/>
      <c r="Q88" s="6"/>
    </row>
    <row r="89" spans="1:17" ht="13.5" thickBot="1" x14ac:dyDescent="0.35">
      <c r="A89" s="7"/>
      <c r="B89" s="8">
        <v>2</v>
      </c>
      <c r="C89" s="9">
        <v>31307</v>
      </c>
      <c r="D89" s="9">
        <v>51959.964980000012</v>
      </c>
      <c r="E89" s="9">
        <v>78826.390309999988</v>
      </c>
      <c r="F89" s="9">
        <v>0</v>
      </c>
      <c r="G89" s="9">
        <v>1924.3755700000002</v>
      </c>
      <c r="H89" s="9">
        <v>20450.221080000003</v>
      </c>
      <c r="I89" s="9">
        <v>28290.080432500079</v>
      </c>
      <c r="J89" s="9">
        <v>29277.0955651</v>
      </c>
      <c r="K89" s="9">
        <v>11985.50627</v>
      </c>
      <c r="M89" s="6"/>
      <c r="N89" s="6"/>
      <c r="O89" s="6"/>
      <c r="P89" s="6"/>
      <c r="Q89" s="6"/>
    </row>
    <row r="90" spans="1:17" ht="13.5" thickBot="1" x14ac:dyDescent="0.35">
      <c r="A90" s="7"/>
      <c r="B90" s="8">
        <v>3</v>
      </c>
      <c r="C90" s="9">
        <v>36028</v>
      </c>
      <c r="D90" s="9">
        <v>54030.732120000001</v>
      </c>
      <c r="E90" s="9">
        <v>6836.5029800000002</v>
      </c>
      <c r="F90" s="9">
        <v>0</v>
      </c>
      <c r="G90" s="9">
        <v>2938.9374800000001</v>
      </c>
      <c r="H90" s="9">
        <v>16954.753549999998</v>
      </c>
      <c r="I90" s="9">
        <v>28903.418315000021</v>
      </c>
      <c r="J90" s="9">
        <v>28594.646467050003</v>
      </c>
      <c r="K90" s="9">
        <v>3918.76694</v>
      </c>
      <c r="M90" s="6"/>
      <c r="N90" s="6"/>
      <c r="O90" s="6"/>
      <c r="P90" s="6"/>
      <c r="Q90" s="6"/>
    </row>
    <row r="91" spans="1:17" ht="13.5" thickBot="1" x14ac:dyDescent="0.35">
      <c r="A91" s="7"/>
      <c r="B91" s="8">
        <v>4</v>
      </c>
      <c r="C91" s="9">
        <v>50446</v>
      </c>
      <c r="D91" s="9">
        <v>56658.542630000004</v>
      </c>
      <c r="E91" s="9">
        <v>37086.335570000003</v>
      </c>
      <c r="F91" s="9">
        <v>0</v>
      </c>
      <c r="G91" s="9">
        <v>13907.947099999999</v>
      </c>
      <c r="H91" s="9">
        <v>10495.45579</v>
      </c>
      <c r="I91" s="9">
        <v>27657.932604999951</v>
      </c>
      <c r="J91" s="9">
        <v>24476.933380000002</v>
      </c>
      <c r="K91" s="9">
        <v>2768.8445699999997</v>
      </c>
      <c r="M91" s="6"/>
      <c r="N91" s="6"/>
      <c r="O91" s="6"/>
      <c r="P91" s="6"/>
      <c r="Q91" s="6"/>
    </row>
    <row r="92" spans="1:17" ht="13.5" thickBo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M92" s="6"/>
      <c r="N92" s="6"/>
      <c r="O92" s="6"/>
      <c r="P92" s="6"/>
      <c r="Q92" s="6"/>
    </row>
    <row r="93" spans="1:17" x14ac:dyDescent="0.3">
      <c r="A93" s="11" t="s">
        <v>12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5" spans="1:17" x14ac:dyDescent="0.3">
      <c r="A95" s="2" t="s">
        <v>11</v>
      </c>
    </row>
    <row r="97" spans="3:15" x14ac:dyDescent="0.3">
      <c r="C97" s="6"/>
      <c r="D97" s="6"/>
      <c r="E97" s="6"/>
      <c r="F97" s="6"/>
      <c r="G97" s="6"/>
    </row>
    <row r="98" spans="3:15" x14ac:dyDescent="0.3">
      <c r="C98" s="6"/>
      <c r="D98" s="6"/>
      <c r="E98" s="6"/>
      <c r="F98" s="6"/>
      <c r="G98" s="6"/>
      <c r="H98" s="6"/>
      <c r="I98" s="6"/>
      <c r="J98" s="6"/>
      <c r="K98" s="6"/>
    </row>
    <row r="99" spans="3:15" x14ac:dyDescent="0.3">
      <c r="C99" s="6"/>
      <c r="D99" s="6"/>
      <c r="E99" s="6"/>
      <c r="F99" s="6"/>
      <c r="G99" s="6"/>
    </row>
    <row r="100" spans="3:15" x14ac:dyDescent="0.3">
      <c r="C100" s="6"/>
      <c r="D100" s="6"/>
      <c r="E100" s="6"/>
      <c r="F100" s="6"/>
      <c r="G100" s="6"/>
    </row>
    <row r="102" spans="3:15" x14ac:dyDescent="0.3">
      <c r="C102" s="6"/>
      <c r="D102" s="6"/>
      <c r="E102" s="6"/>
      <c r="F102" s="6"/>
      <c r="G102" s="6"/>
    </row>
    <row r="103" spans="3:15" x14ac:dyDescent="0.3">
      <c r="C103" s="6"/>
      <c r="D103" s="6"/>
      <c r="E103" s="6"/>
      <c r="F103" s="6"/>
      <c r="G103" s="6"/>
    </row>
    <row r="104" spans="3:15" x14ac:dyDescent="0.3">
      <c r="C104" s="6"/>
      <c r="D104" s="6"/>
      <c r="E104" s="6"/>
      <c r="F104" s="6"/>
      <c r="G104" s="6"/>
      <c r="J104" s="6"/>
      <c r="K104" s="6"/>
      <c r="L104" s="6"/>
      <c r="M104" s="6"/>
      <c r="N104" s="6"/>
      <c r="O104" s="6"/>
    </row>
    <row r="105" spans="3:15" x14ac:dyDescent="0.3">
      <c r="C105" s="6"/>
      <c r="D105" s="6"/>
      <c r="E105" s="6"/>
      <c r="F105" s="6"/>
      <c r="G105" s="6"/>
      <c r="J105" s="6"/>
      <c r="K105" s="6"/>
      <c r="L105" s="6"/>
      <c r="M105" s="6"/>
      <c r="N105" s="6"/>
    </row>
    <row r="106" spans="3:15" x14ac:dyDescent="0.3">
      <c r="C106" s="6"/>
      <c r="D106" s="6"/>
      <c r="E106" s="6"/>
      <c r="F106" s="6"/>
      <c r="G106" s="6"/>
      <c r="J106" s="6"/>
      <c r="K106" s="6"/>
      <c r="L106" s="6"/>
      <c r="M106" s="6"/>
      <c r="N106" s="6"/>
    </row>
    <row r="107" spans="3:15" x14ac:dyDescent="0.3">
      <c r="C107" s="6"/>
      <c r="D107" s="6"/>
      <c r="E107" s="6"/>
      <c r="F107" s="6"/>
      <c r="G107" s="6"/>
      <c r="J107" s="6"/>
      <c r="K107" s="6"/>
      <c r="L107" s="6"/>
      <c r="M107" s="6"/>
      <c r="N107" s="6"/>
    </row>
    <row r="108" spans="3:15" x14ac:dyDescent="0.3">
      <c r="C108" s="6"/>
      <c r="D108" s="6"/>
      <c r="E108" s="6"/>
      <c r="F108" s="6"/>
      <c r="G108" s="6"/>
      <c r="J108" s="6"/>
      <c r="K108" s="6"/>
      <c r="L108" s="6"/>
      <c r="M108" s="6"/>
      <c r="N108" s="6"/>
    </row>
    <row r="109" spans="3:15" x14ac:dyDescent="0.3">
      <c r="C109" s="6"/>
      <c r="D109" s="6"/>
      <c r="E109" s="6"/>
      <c r="F109" s="6"/>
      <c r="G109" s="6"/>
      <c r="J109" s="6"/>
      <c r="K109" s="6"/>
      <c r="L109" s="6"/>
      <c r="M109" s="6"/>
      <c r="N109" s="6"/>
    </row>
    <row r="110" spans="3:15" x14ac:dyDescent="0.3">
      <c r="C110" s="6"/>
      <c r="D110" s="6"/>
      <c r="E110" s="6"/>
      <c r="F110" s="6"/>
      <c r="G110" s="6"/>
      <c r="J110" s="6"/>
      <c r="K110" s="6"/>
      <c r="L110" s="6"/>
      <c r="M110" s="6"/>
      <c r="N110" s="6"/>
    </row>
    <row r="111" spans="3:15" x14ac:dyDescent="0.3">
      <c r="C111" s="6"/>
      <c r="D111" s="6"/>
      <c r="E111" s="6"/>
      <c r="F111" s="6"/>
      <c r="G111" s="6"/>
      <c r="J111" s="6"/>
      <c r="K111" s="6"/>
      <c r="L111" s="6"/>
      <c r="M111" s="6"/>
      <c r="N111" s="6"/>
    </row>
    <row r="112" spans="3:15" x14ac:dyDescent="0.3">
      <c r="C112" s="6"/>
      <c r="D112" s="6"/>
      <c r="E112" s="6"/>
      <c r="F112" s="6"/>
      <c r="G112" s="6"/>
      <c r="J112" s="6"/>
      <c r="K112" s="6"/>
      <c r="L112" s="6"/>
      <c r="M112" s="6"/>
      <c r="N112" s="6"/>
    </row>
    <row r="113" spans="3:14" x14ac:dyDescent="0.3">
      <c r="C113" s="6"/>
      <c r="D113" s="6"/>
      <c r="E113" s="6"/>
      <c r="F113" s="6"/>
      <c r="G113" s="6"/>
      <c r="J113" s="6"/>
      <c r="K113" s="6"/>
      <c r="L113" s="6"/>
      <c r="M113" s="6"/>
      <c r="N113" s="6"/>
    </row>
    <row r="114" spans="3:14" x14ac:dyDescent="0.3">
      <c r="C114" s="6"/>
      <c r="D114" s="6"/>
      <c r="E114" s="6"/>
      <c r="F114" s="6"/>
      <c r="G114" s="6"/>
      <c r="J114" s="6"/>
      <c r="K114" s="6"/>
      <c r="L114" s="6"/>
      <c r="M114" s="6"/>
      <c r="N114" s="6"/>
    </row>
    <row r="115" spans="3:14" x14ac:dyDescent="0.3">
      <c r="C115" s="6"/>
      <c r="D115" s="6"/>
      <c r="E115" s="6"/>
      <c r="F115" s="6"/>
      <c r="G115" s="6"/>
      <c r="J115" s="6"/>
      <c r="K115" s="6"/>
      <c r="L115" s="6"/>
      <c r="M115" s="6"/>
      <c r="N115" s="6"/>
    </row>
    <row r="116" spans="3:14" x14ac:dyDescent="0.3">
      <c r="C116" s="6"/>
      <c r="D116" s="6"/>
      <c r="E116" s="6"/>
      <c r="F116" s="6"/>
      <c r="G116" s="6"/>
      <c r="J116" s="6"/>
      <c r="K116" s="6"/>
      <c r="L116" s="6"/>
      <c r="M116" s="6"/>
      <c r="N116" s="6"/>
    </row>
    <row r="117" spans="3:14" x14ac:dyDescent="0.3">
      <c r="C117" s="6"/>
      <c r="D117" s="6"/>
      <c r="E117" s="6"/>
      <c r="F117" s="6"/>
      <c r="G117" s="6"/>
      <c r="J117" s="6"/>
      <c r="K117" s="6"/>
      <c r="L117" s="6"/>
      <c r="M117" s="6"/>
      <c r="N117" s="6"/>
    </row>
    <row r="118" spans="3:14" x14ac:dyDescent="0.3">
      <c r="C118" s="6"/>
      <c r="D118" s="6"/>
      <c r="E118" s="6"/>
      <c r="F118" s="6"/>
      <c r="G118" s="6"/>
      <c r="J118" s="6"/>
      <c r="K118" s="6"/>
      <c r="L118" s="6"/>
      <c r="M118" s="6"/>
      <c r="N118" s="6"/>
    </row>
    <row r="119" spans="3:14" x14ac:dyDescent="0.3">
      <c r="C119" s="6"/>
      <c r="D119" s="6"/>
      <c r="E119" s="6"/>
      <c r="F119" s="6"/>
      <c r="G119" s="6"/>
      <c r="J119" s="6"/>
      <c r="K119" s="6"/>
      <c r="L119" s="6"/>
      <c r="M119" s="6"/>
      <c r="N119" s="6"/>
    </row>
    <row r="120" spans="3:14" x14ac:dyDescent="0.3">
      <c r="C120" s="6"/>
      <c r="D120" s="6"/>
      <c r="E120" s="6"/>
      <c r="F120" s="6"/>
      <c r="G120" s="6"/>
      <c r="J120" s="6"/>
      <c r="K120" s="6"/>
      <c r="L120" s="6"/>
      <c r="M120" s="6"/>
      <c r="N120" s="6"/>
    </row>
    <row r="121" spans="3:14" x14ac:dyDescent="0.3">
      <c r="C121" s="6"/>
      <c r="D121" s="6"/>
      <c r="E121" s="6"/>
      <c r="F121" s="6"/>
      <c r="G121" s="6"/>
      <c r="J121" s="6"/>
      <c r="K121" s="6"/>
      <c r="L121" s="6"/>
      <c r="M121" s="6"/>
      <c r="N121" s="6"/>
    </row>
    <row r="122" spans="3:14" x14ac:dyDescent="0.3">
      <c r="C122" s="6"/>
      <c r="D122" s="6"/>
      <c r="E122" s="6"/>
      <c r="F122" s="6"/>
      <c r="G122" s="6"/>
      <c r="J122" s="6"/>
      <c r="K122" s="6"/>
      <c r="L122" s="6"/>
      <c r="M122" s="6"/>
      <c r="N122" s="6"/>
    </row>
    <row r="123" spans="3:14" x14ac:dyDescent="0.3">
      <c r="C123" s="6"/>
      <c r="D123" s="6"/>
      <c r="E123" s="6"/>
      <c r="F123" s="6"/>
      <c r="G123" s="6"/>
      <c r="J123" s="6"/>
      <c r="K123" s="6"/>
      <c r="L123" s="6"/>
      <c r="M123" s="6"/>
      <c r="N123" s="6"/>
    </row>
  </sheetData>
  <mergeCells count="12">
    <mergeCell ref="C4:K4"/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Important ind_tax receipts (3)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Roslyn M. Vrolijk</cp:lastModifiedBy>
  <dcterms:created xsi:type="dcterms:W3CDTF">2023-03-29T04:58:40Z</dcterms:created>
  <dcterms:modified xsi:type="dcterms:W3CDTF">2023-03-29T13:40:53Z</dcterms:modified>
</cp:coreProperties>
</file>