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T:\MAILINGS\National Accounts\RMV\Economic Indicators_Website\Public Finance\"/>
    </mc:Choice>
  </mc:AlternateContent>
  <xr:revisionPtr revIDLastSave="0" documentId="13_ncr:1_{A7D33EE1-F719-4E14-8356-6E07FD95495A}" xr6:coauthVersionLast="36" xr6:coauthVersionMax="36" xr10:uidLastSave="{00000000-0000-0000-0000-000000000000}"/>
  <bookViews>
    <workbookView xWindow="0" yWindow="0" windowWidth="20490" windowHeight="7760" xr2:uid="{00000000-000D-0000-FFFF-FFFF00000000}"/>
  </bookViews>
  <sheets>
    <sheet name="Important tax receipts (2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H89" i="1"/>
  <c r="H88" i="1"/>
  <c r="H87" i="1"/>
  <c r="H86" i="1"/>
  <c r="G86" i="1"/>
  <c r="F86" i="1"/>
  <c r="E86" i="1"/>
  <c r="D86" i="1"/>
  <c r="C86" i="1"/>
  <c r="G85" i="1"/>
  <c r="F85" i="1"/>
  <c r="E85" i="1"/>
  <c r="D85" i="1"/>
  <c r="D20" i="1" s="1"/>
  <c r="C85" i="1"/>
  <c r="G84" i="1"/>
  <c r="G20" i="1" s="1"/>
  <c r="F84" i="1"/>
  <c r="E84" i="1"/>
  <c r="D84" i="1"/>
  <c r="C84" i="1"/>
  <c r="H83" i="1"/>
  <c r="G83" i="1"/>
  <c r="F83" i="1"/>
  <c r="E83" i="1"/>
  <c r="D83" i="1"/>
  <c r="C83" i="1"/>
  <c r="H82" i="1"/>
  <c r="H79" i="1"/>
  <c r="H74" i="1"/>
  <c r="H73" i="1"/>
  <c r="H72" i="1"/>
  <c r="H71" i="1"/>
  <c r="H70" i="1"/>
  <c r="H69" i="1"/>
  <c r="H68" i="1"/>
  <c r="H21" i="1"/>
  <c r="G21" i="1"/>
  <c r="F21" i="1"/>
  <c r="E21" i="1"/>
  <c r="D21" i="1"/>
  <c r="C21" i="1"/>
  <c r="G19" i="1"/>
  <c r="F19" i="1"/>
  <c r="E19" i="1"/>
  <c r="D19" i="1"/>
  <c r="C19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<sst xmlns="http://schemas.openxmlformats.org/spreadsheetml/2006/main" count="12" uniqueCount="12">
  <si>
    <t>6.2 Important Tax Receipts (continued)</t>
  </si>
  <si>
    <t>Year</t>
  </si>
  <si>
    <t>Quarter</t>
  </si>
  <si>
    <t>Stamp Duty</t>
  </si>
  <si>
    <t>Tax of Transfer</t>
  </si>
  <si>
    <t>Legacy Duties</t>
  </si>
  <si>
    <t>Motor Vehicle Tax &amp; Number Plates</t>
  </si>
  <si>
    <t>Gambling Licenses</t>
  </si>
  <si>
    <t>Exchange Commission</t>
  </si>
  <si>
    <t>(x 1,000 Aruban florins)</t>
  </si>
  <si>
    <t>(In million Afl.)</t>
  </si>
  <si>
    <t>Source: Tax Department (DIMP); Central Bank of Aruba (CBA)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</si>
</sst>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auto="1"/>
      </patternFill>
    </fill>
  </fills>
  <borders count="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wrapText="1" readingOrder="1"/>
    </xf>
    <xf numFmtId="164" fontId="4" fillId="4" borderId="2" xfId="1" applyNumberFormat="1" applyFont="1" applyFill="1" applyBorder="1" applyAlignment="1">
      <alignment horizontal="right" wrapText="1" readingOrder="1"/>
    </xf>
    <xf numFmtId="165" fontId="4" fillId="4" borderId="2" xfId="1" applyNumberFormat="1" applyFont="1" applyFill="1" applyBorder="1" applyAlignment="1">
      <alignment horizontal="right" wrapText="1" readingOrder="1"/>
    </xf>
    <xf numFmtId="166" fontId="3" fillId="2" borderId="0" xfId="0" applyNumberFormat="1" applyFont="1" applyFill="1" applyBorder="1"/>
    <xf numFmtId="0" fontId="5" fillId="4" borderId="2" xfId="0" applyFont="1" applyFill="1" applyBorder="1" applyAlignment="1">
      <alignment horizontal="right" wrapText="1" readingOrder="1"/>
    </xf>
    <xf numFmtId="0" fontId="5" fillId="4" borderId="2" xfId="0" applyFont="1" applyFill="1" applyBorder="1" applyAlignment="1">
      <alignment horizontal="center" wrapText="1" readingOrder="1"/>
    </xf>
    <xf numFmtId="164" fontId="5" fillId="4" borderId="2" xfId="1" applyNumberFormat="1" applyFont="1" applyFill="1" applyBorder="1" applyAlignment="1">
      <alignment horizontal="center" wrapText="1" readingOrder="1"/>
    </xf>
    <xf numFmtId="165" fontId="5" fillId="4" borderId="2" xfId="1" applyNumberFormat="1" applyFont="1" applyFill="1" applyBorder="1" applyAlignment="1">
      <alignment horizontal="center" wrapText="1" readingOrder="1"/>
    </xf>
    <xf numFmtId="167" fontId="3" fillId="2" borderId="0" xfId="0" applyNumberFormat="1" applyFont="1" applyFill="1" applyBorder="1"/>
    <xf numFmtId="0" fontId="2" fillId="5" borderId="0" xfId="0" applyFont="1" applyFill="1" applyBorder="1"/>
    <xf numFmtId="0" fontId="3" fillId="5" borderId="0" xfId="0" applyFont="1" applyFill="1" applyBorder="1"/>
    <xf numFmtId="3" fontId="3" fillId="2" borderId="0" xfId="0" applyNumberFormat="1" applyFont="1" applyFill="1" applyBorder="1"/>
    <xf numFmtId="0" fontId="4" fillId="4" borderId="3" xfId="0" applyFont="1" applyFill="1" applyBorder="1" applyAlignment="1">
      <alignment horizontal="center" wrapText="1" readingOrder="1"/>
    </xf>
    <xf numFmtId="0" fontId="4" fillId="4" borderId="4" xfId="0" applyFont="1" applyFill="1" applyBorder="1" applyAlignment="1">
      <alignment horizontal="center" wrapText="1" readingOrder="1"/>
    </xf>
    <xf numFmtId="0" fontId="4" fillId="4" borderId="5" xfId="0" applyFont="1" applyFill="1" applyBorder="1" applyAlignment="1">
      <alignment horizont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"/>
  <sheetViews>
    <sheetView tabSelected="1" zoomScale="110" zoomScaleNormal="110" workbookViewId="0">
      <selection sqref="A1:XFD1048576"/>
    </sheetView>
  </sheetViews>
  <sheetFormatPr defaultColWidth="9.1796875" defaultRowHeight="13" x14ac:dyDescent="0.3"/>
  <cols>
    <col min="1" max="1" width="9.1796875" style="2"/>
    <col min="2" max="2" width="7.26953125" style="2" bestFit="1" customWidth="1"/>
    <col min="3" max="3" width="10.1796875" style="2" bestFit="1" customWidth="1"/>
    <col min="4" max="4" width="12.7265625" style="2" bestFit="1" customWidth="1"/>
    <col min="5" max="5" width="11.81640625" style="2" bestFit="1" customWidth="1"/>
    <col min="6" max="6" width="30.26953125" style="2" bestFit="1" customWidth="1"/>
    <col min="7" max="7" width="16" style="2" bestFit="1" customWidth="1"/>
    <col min="8" max="8" width="19" style="2" bestFit="1" customWidth="1"/>
    <col min="9" max="16384" width="9.1796875" style="2"/>
  </cols>
  <sheetData>
    <row r="1" spans="1:11" ht="13.5" thickBot="1" x14ac:dyDescent="0.35">
      <c r="A1" s="1" t="s">
        <v>0</v>
      </c>
    </row>
    <row r="2" spans="1:11" ht="15" customHeight="1" thickBot="1" x14ac:dyDescent="0.3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11" ht="15" customHeight="1" thickTop="1" thickBot="1" x14ac:dyDescent="0.35">
      <c r="A3" s="4"/>
      <c r="B3" s="4"/>
      <c r="C3" s="16" t="s">
        <v>9</v>
      </c>
      <c r="D3" s="17"/>
      <c r="E3" s="17"/>
      <c r="F3" s="17"/>
      <c r="G3" s="18"/>
      <c r="H3" s="4" t="s">
        <v>10</v>
      </c>
    </row>
    <row r="4" spans="1:11" ht="13.5" thickBot="1" x14ac:dyDescent="0.35">
      <c r="A4" s="4"/>
      <c r="B4" s="4"/>
      <c r="C4" s="4"/>
      <c r="D4" s="4"/>
      <c r="E4" s="4"/>
      <c r="F4" s="4"/>
      <c r="G4" s="4"/>
      <c r="H4" s="4"/>
    </row>
    <row r="5" spans="1:11" ht="13.5" thickBot="1" x14ac:dyDescent="0.35">
      <c r="A5" s="4">
        <v>2006</v>
      </c>
      <c r="B5" s="4"/>
      <c r="C5" s="5">
        <v>2038.2664600000001</v>
      </c>
      <c r="D5" s="5">
        <v>8165.3404099999989</v>
      </c>
      <c r="E5" s="5">
        <v>1533.40137</v>
      </c>
      <c r="F5" s="5">
        <v>18802.275500000003</v>
      </c>
      <c r="G5" s="5">
        <v>23188.250829999997</v>
      </c>
      <c r="H5" s="6">
        <v>62</v>
      </c>
      <c r="K5" s="7"/>
    </row>
    <row r="6" spans="1:11" ht="13.5" thickBot="1" x14ac:dyDescent="0.35">
      <c r="A6" s="4">
        <v>2007</v>
      </c>
      <c r="B6" s="4"/>
      <c r="C6" s="5">
        <v>2406.3938400000002</v>
      </c>
      <c r="D6" s="5">
        <v>17625.213889999999</v>
      </c>
      <c r="E6" s="5">
        <v>498.70766000000003</v>
      </c>
      <c r="F6" s="5">
        <v>18982.946</v>
      </c>
      <c r="G6" s="5">
        <v>24530.994070000001</v>
      </c>
      <c r="H6" s="6">
        <v>37.5</v>
      </c>
      <c r="K6" s="7"/>
    </row>
    <row r="7" spans="1:11" ht="13.5" thickBot="1" x14ac:dyDescent="0.35">
      <c r="A7" s="4">
        <v>2008</v>
      </c>
      <c r="B7" s="4"/>
      <c r="C7" s="5">
        <v>1874</v>
      </c>
      <c r="D7" s="5">
        <v>13730.604649999997</v>
      </c>
      <c r="E7" s="5">
        <v>14997.818259999998</v>
      </c>
      <c r="F7" s="5">
        <v>17851.292600000001</v>
      </c>
      <c r="G7" s="5">
        <v>24954.04305</v>
      </c>
      <c r="H7" s="6">
        <v>50.4</v>
      </c>
      <c r="K7" s="7"/>
    </row>
    <row r="8" spans="1:11" ht="13.5" thickBot="1" x14ac:dyDescent="0.35">
      <c r="A8" s="4">
        <v>2009</v>
      </c>
      <c r="B8" s="4"/>
      <c r="C8" s="5">
        <v>2345</v>
      </c>
      <c r="D8" s="5">
        <v>18223</v>
      </c>
      <c r="E8" s="5">
        <v>273</v>
      </c>
      <c r="F8" s="5">
        <v>19619</v>
      </c>
      <c r="G8" s="5">
        <v>27002</v>
      </c>
      <c r="H8" s="6">
        <v>40.200000000000003</v>
      </c>
      <c r="K8" s="7"/>
    </row>
    <row r="9" spans="1:11" ht="13.5" thickBot="1" x14ac:dyDescent="0.35">
      <c r="A9" s="4">
        <v>2010</v>
      </c>
      <c r="B9" s="4"/>
      <c r="C9" s="5">
        <v>1597</v>
      </c>
      <c r="D9" s="5">
        <v>17953</v>
      </c>
      <c r="E9" s="5">
        <v>315</v>
      </c>
      <c r="F9" s="5">
        <v>18435</v>
      </c>
      <c r="G9" s="5">
        <v>21880</v>
      </c>
      <c r="H9" s="6">
        <v>41.300000000000004</v>
      </c>
      <c r="K9" s="7"/>
    </row>
    <row r="10" spans="1:11" ht="13.5" thickBot="1" x14ac:dyDescent="0.35">
      <c r="A10" s="4">
        <v>2011</v>
      </c>
      <c r="B10" s="4"/>
      <c r="C10" s="5">
        <v>2130</v>
      </c>
      <c r="D10" s="5">
        <v>13482</v>
      </c>
      <c r="E10" s="5">
        <v>208</v>
      </c>
      <c r="F10" s="5">
        <v>21407</v>
      </c>
      <c r="G10" s="5">
        <v>22130</v>
      </c>
      <c r="H10" s="6">
        <v>50.6</v>
      </c>
      <c r="K10" s="7"/>
    </row>
    <row r="11" spans="1:11" ht="13.5" thickBot="1" x14ac:dyDescent="0.35">
      <c r="A11" s="4">
        <v>2012</v>
      </c>
      <c r="B11" s="4"/>
      <c r="C11" s="5">
        <v>877</v>
      </c>
      <c r="D11" s="5">
        <v>10707</v>
      </c>
      <c r="E11" s="5">
        <v>5031</v>
      </c>
      <c r="F11" s="5">
        <v>21369</v>
      </c>
      <c r="G11" s="5">
        <v>20090.45796</v>
      </c>
      <c r="H11" s="6">
        <v>45.400000000000006</v>
      </c>
      <c r="K11" s="7"/>
    </row>
    <row r="12" spans="1:11" ht="13.5" thickBot="1" x14ac:dyDescent="0.35">
      <c r="A12" s="4">
        <v>2013</v>
      </c>
      <c r="B12" s="4"/>
      <c r="C12" s="5">
        <v>1700</v>
      </c>
      <c r="D12" s="5">
        <v>15779</v>
      </c>
      <c r="E12" s="5">
        <v>388</v>
      </c>
      <c r="F12" s="5">
        <v>20217</v>
      </c>
      <c r="G12" s="5">
        <v>24451</v>
      </c>
      <c r="H12" s="6">
        <v>48.199999999999996</v>
      </c>
      <c r="K12" s="7"/>
    </row>
    <row r="13" spans="1:11" ht="13.5" thickBot="1" x14ac:dyDescent="0.35">
      <c r="A13" s="4">
        <v>2014</v>
      </c>
      <c r="B13" s="4"/>
      <c r="C13" s="5">
        <v>1099</v>
      </c>
      <c r="D13" s="5">
        <v>12585</v>
      </c>
      <c r="E13" s="5">
        <v>548</v>
      </c>
      <c r="F13" s="5">
        <v>24877</v>
      </c>
      <c r="G13" s="5">
        <v>24505</v>
      </c>
      <c r="H13" s="6">
        <v>52.3</v>
      </c>
      <c r="K13" s="7"/>
    </row>
    <row r="14" spans="1:11" ht="13.5" thickBot="1" x14ac:dyDescent="0.35">
      <c r="A14" s="4">
        <v>2015</v>
      </c>
      <c r="B14" s="4"/>
      <c r="C14" s="5">
        <v>1266.2779999999998</v>
      </c>
      <c r="D14" s="5">
        <v>17091.06885</v>
      </c>
      <c r="E14" s="5">
        <v>1125.82521</v>
      </c>
      <c r="F14" s="5">
        <v>20311.463</v>
      </c>
      <c r="G14" s="5">
        <v>23333.891039999999</v>
      </c>
      <c r="H14" s="6">
        <v>52.900000000000006</v>
      </c>
      <c r="K14" s="7"/>
    </row>
    <row r="15" spans="1:11" ht="13.5" thickBot="1" x14ac:dyDescent="0.35">
      <c r="A15" s="4">
        <v>2016</v>
      </c>
      <c r="B15" s="4"/>
      <c r="C15" s="5">
        <v>1705.3531</v>
      </c>
      <c r="D15" s="5">
        <v>19842.0517</v>
      </c>
      <c r="E15" s="5">
        <v>1138.7631999999999</v>
      </c>
      <c r="F15" s="5">
        <v>23135.708500000001</v>
      </c>
      <c r="G15" s="5">
        <v>24016.652969999996</v>
      </c>
      <c r="H15" s="6">
        <v>50</v>
      </c>
      <c r="K15" s="7"/>
    </row>
    <row r="16" spans="1:11" ht="13.5" thickBot="1" x14ac:dyDescent="0.35">
      <c r="A16" s="4">
        <v>2017</v>
      </c>
      <c r="B16" s="4"/>
      <c r="C16" s="5">
        <v>1422.4689800000001</v>
      </c>
      <c r="D16" s="5">
        <v>17241.748499999998</v>
      </c>
      <c r="E16" s="5">
        <v>1144.5042800000001</v>
      </c>
      <c r="F16" s="5">
        <v>26697.69801</v>
      </c>
      <c r="G16" s="5">
        <v>24042.749609999999</v>
      </c>
      <c r="H16" s="6">
        <v>49.1</v>
      </c>
      <c r="K16" s="7"/>
    </row>
    <row r="17" spans="1:12" ht="13.5" thickBot="1" x14ac:dyDescent="0.35">
      <c r="A17" s="4">
        <v>2018</v>
      </c>
      <c r="B17" s="4"/>
      <c r="C17" s="5">
        <v>1769.3202999999999</v>
      </c>
      <c r="D17" s="5">
        <v>18270.865900000001</v>
      </c>
      <c r="E17" s="5">
        <v>607.69125999999972</v>
      </c>
      <c r="F17" s="5">
        <v>26184.045290000002</v>
      </c>
      <c r="G17" s="5">
        <v>24987.893660000002</v>
      </c>
      <c r="H17" s="6">
        <v>47.9</v>
      </c>
      <c r="K17" s="7"/>
    </row>
    <row r="18" spans="1:12" ht="13.5" thickBot="1" x14ac:dyDescent="0.35">
      <c r="A18" s="4">
        <v>2019</v>
      </c>
      <c r="B18" s="4"/>
      <c r="C18" s="5">
        <f>SUM(C75:C78)</f>
        <v>2349.1333500000001</v>
      </c>
      <c r="D18" s="5">
        <f t="shared" ref="D18:G18" si="0">SUM(D75:D78)</f>
        <v>24896.09865</v>
      </c>
      <c r="E18" s="5">
        <f t="shared" si="0"/>
        <v>621.7653600000001</v>
      </c>
      <c r="F18" s="5">
        <f t="shared" si="0"/>
        <v>27272.382630000011</v>
      </c>
      <c r="G18" s="5">
        <f t="shared" si="0"/>
        <v>25018.798929999997</v>
      </c>
      <c r="H18" s="6">
        <v>51.3</v>
      </c>
      <c r="K18" s="7"/>
    </row>
    <row r="19" spans="1:12" ht="13.5" thickBot="1" x14ac:dyDescent="0.35">
      <c r="A19" s="4">
        <v>2020</v>
      </c>
      <c r="B19" s="4"/>
      <c r="C19" s="5">
        <f>SUM(C79:C82)</f>
        <v>1714.8699300000001</v>
      </c>
      <c r="D19" s="5">
        <f t="shared" ref="D19:G19" si="1">SUM(D79:D82)</f>
        <v>27158.755929999999</v>
      </c>
      <c r="E19" s="5">
        <f t="shared" si="1"/>
        <v>486.06900000000002</v>
      </c>
      <c r="F19" s="5">
        <f t="shared" si="1"/>
        <v>27803.507320000004</v>
      </c>
      <c r="G19" s="5">
        <f t="shared" si="1"/>
        <v>11155.512940000001</v>
      </c>
      <c r="H19" s="6">
        <v>41.3</v>
      </c>
      <c r="K19" s="7"/>
    </row>
    <row r="20" spans="1:12" ht="13.5" thickBot="1" x14ac:dyDescent="0.35">
      <c r="A20" s="4">
        <v>2021</v>
      </c>
      <c r="B20" s="4"/>
      <c r="C20" s="5">
        <v>568</v>
      </c>
      <c r="D20" s="5">
        <f>SUM(D83:D86)</f>
        <v>25329</v>
      </c>
      <c r="E20" s="5">
        <v>1261</v>
      </c>
      <c r="F20" s="5">
        <v>27783</v>
      </c>
      <c r="G20" s="5">
        <f>SUM(G83:G86)</f>
        <v>14392</v>
      </c>
      <c r="H20" s="6">
        <v>42.7</v>
      </c>
      <c r="K20" s="7"/>
    </row>
    <row r="21" spans="1:12" ht="13.5" thickBot="1" x14ac:dyDescent="0.35">
      <c r="A21" s="4">
        <v>2022</v>
      </c>
      <c r="B21" s="4"/>
      <c r="C21" s="5">
        <f>SUM(C87:C90)</f>
        <v>1854.8613999999998</v>
      </c>
      <c r="D21" s="5">
        <f t="shared" ref="D21:G21" si="2">SUM(D87:D90)</f>
        <v>47016.070500000002</v>
      </c>
      <c r="E21" s="5">
        <f t="shared" si="2"/>
        <v>524.45506999999998</v>
      </c>
      <c r="F21" s="5">
        <f t="shared" si="2"/>
        <v>26048.676349999991</v>
      </c>
      <c r="G21" s="5">
        <f t="shared" si="2"/>
        <v>21515.183549999998</v>
      </c>
      <c r="H21" s="6">
        <f>SUM(H87:H90)</f>
        <v>54.5</v>
      </c>
      <c r="K21" s="7"/>
    </row>
    <row r="22" spans="1:12" ht="13.5" thickBot="1" x14ac:dyDescent="0.35">
      <c r="A22" s="4"/>
      <c r="B22" s="4"/>
      <c r="C22" s="4"/>
      <c r="D22" s="4"/>
      <c r="E22" s="4"/>
      <c r="F22" s="4"/>
      <c r="G22" s="4"/>
      <c r="H22" s="4"/>
    </row>
    <row r="23" spans="1:12" ht="13.5" thickBot="1" x14ac:dyDescent="0.35">
      <c r="A23" s="8">
        <v>2006</v>
      </c>
      <c r="B23" s="9">
        <v>1</v>
      </c>
      <c r="C23" s="10">
        <v>437.71366</v>
      </c>
      <c r="D23" s="10">
        <v>2311.3656499999997</v>
      </c>
      <c r="E23" s="10">
        <v>151.87254999999999</v>
      </c>
      <c r="F23" s="10">
        <v>10358.279000000002</v>
      </c>
      <c r="G23" s="10">
        <v>8664.015449999999</v>
      </c>
      <c r="H23" s="11">
        <v>8</v>
      </c>
      <c r="L23" s="12"/>
    </row>
    <row r="24" spans="1:12" ht="13.5" thickBot="1" x14ac:dyDescent="0.35">
      <c r="A24" s="8"/>
      <c r="B24" s="9">
        <v>2</v>
      </c>
      <c r="C24" s="10">
        <v>281.8775</v>
      </c>
      <c r="D24" s="10">
        <v>2061.9809999999998</v>
      </c>
      <c r="E24" s="10">
        <v>610.54714999999999</v>
      </c>
      <c r="F24" s="10">
        <v>1500.7619999999999</v>
      </c>
      <c r="G24" s="10">
        <v>5170.8210099999997</v>
      </c>
      <c r="H24" s="11">
        <v>8</v>
      </c>
      <c r="L24" s="12"/>
    </row>
    <row r="25" spans="1:12" ht="13.5" thickBot="1" x14ac:dyDescent="0.35">
      <c r="A25" s="8"/>
      <c r="B25" s="9">
        <v>3</v>
      </c>
      <c r="C25" s="10">
        <v>1141.5858000000001</v>
      </c>
      <c r="D25" s="10">
        <v>2181.078</v>
      </c>
      <c r="E25" s="10">
        <v>148.18519000000001</v>
      </c>
      <c r="F25" s="10">
        <v>2514.9959999999996</v>
      </c>
      <c r="G25" s="10">
        <v>4500.2975499999993</v>
      </c>
      <c r="H25" s="11">
        <v>31</v>
      </c>
      <c r="L25" s="12"/>
    </row>
    <row r="26" spans="1:12" ht="13.5" thickBot="1" x14ac:dyDescent="0.35">
      <c r="A26" s="8"/>
      <c r="B26" s="9">
        <v>4</v>
      </c>
      <c r="C26" s="10">
        <v>177.08949999999999</v>
      </c>
      <c r="D26" s="10">
        <v>1610.9157600000001</v>
      </c>
      <c r="E26" s="10">
        <v>622.79647999999997</v>
      </c>
      <c r="F26" s="10">
        <v>4428.2385000000004</v>
      </c>
      <c r="G26" s="10">
        <v>4853.1168200000002</v>
      </c>
      <c r="H26" s="11">
        <v>15</v>
      </c>
      <c r="L26" s="12"/>
    </row>
    <row r="27" spans="1:12" ht="13.5" thickBot="1" x14ac:dyDescent="0.35">
      <c r="A27" s="8">
        <v>2007</v>
      </c>
      <c r="B27" s="9">
        <v>1</v>
      </c>
      <c r="C27" s="10">
        <v>1094.1458499999999</v>
      </c>
      <c r="D27" s="10">
        <v>3781.75684</v>
      </c>
      <c r="E27" s="10">
        <v>49.37612</v>
      </c>
      <c r="F27" s="10">
        <v>10249.2855</v>
      </c>
      <c r="G27" s="10">
        <v>6970.5002500000001</v>
      </c>
      <c r="H27" s="11">
        <v>9.5</v>
      </c>
      <c r="L27" s="12"/>
    </row>
    <row r="28" spans="1:12" ht="13.5" thickBot="1" x14ac:dyDescent="0.35">
      <c r="A28" s="8"/>
      <c r="B28" s="9">
        <v>2</v>
      </c>
      <c r="C28" s="10">
        <v>245.77600000000001</v>
      </c>
      <c r="D28" s="10">
        <v>2030.1379999999999</v>
      </c>
      <c r="E28" s="10">
        <v>79.980999999999995</v>
      </c>
      <c r="F28" s="10">
        <v>2644.2629999999999</v>
      </c>
      <c r="G28" s="10">
        <v>6223.6980000000003</v>
      </c>
      <c r="H28" s="11">
        <v>8.5</v>
      </c>
      <c r="L28" s="12"/>
    </row>
    <row r="29" spans="1:12" ht="13.5" thickBot="1" x14ac:dyDescent="0.35">
      <c r="A29" s="8"/>
      <c r="B29" s="9">
        <v>3</v>
      </c>
      <c r="C29" s="10">
        <v>443.46788999999995</v>
      </c>
      <c r="D29" s="10">
        <v>7704.2593499999994</v>
      </c>
      <c r="E29" s="10">
        <v>168.12072999999998</v>
      </c>
      <c r="F29" s="10">
        <v>2404.7175000000002</v>
      </c>
      <c r="G29" s="10">
        <v>4866.9928099999997</v>
      </c>
      <c r="H29" s="11">
        <v>8</v>
      </c>
      <c r="L29" s="12"/>
    </row>
    <row r="30" spans="1:12" ht="13.5" thickBot="1" x14ac:dyDescent="0.35">
      <c r="A30" s="8"/>
      <c r="B30" s="9">
        <v>4</v>
      </c>
      <c r="C30" s="10">
        <v>622.50440000000003</v>
      </c>
      <c r="D30" s="10">
        <v>4109.0607</v>
      </c>
      <c r="E30" s="10">
        <v>208.95546000000002</v>
      </c>
      <c r="F30" s="10">
        <v>3662.4135000000001</v>
      </c>
      <c r="G30" s="10">
        <v>6469.8027599999996</v>
      </c>
      <c r="H30" s="11">
        <v>11.5</v>
      </c>
      <c r="L30" s="12"/>
    </row>
    <row r="31" spans="1:12" ht="13.5" thickBot="1" x14ac:dyDescent="0.35">
      <c r="A31" s="8">
        <v>2008</v>
      </c>
      <c r="B31" s="9">
        <v>1</v>
      </c>
      <c r="C31" s="10">
        <v>791.93</v>
      </c>
      <c r="D31" s="10">
        <v>4043.06</v>
      </c>
      <c r="E31" s="10">
        <v>552.73</v>
      </c>
      <c r="F31" s="10">
        <v>11237.21</v>
      </c>
      <c r="G31" s="10">
        <v>8153.8</v>
      </c>
      <c r="H31" s="11">
        <v>11.8</v>
      </c>
      <c r="L31" s="12"/>
    </row>
    <row r="32" spans="1:12" ht="13.5" thickBot="1" x14ac:dyDescent="0.35">
      <c r="A32" s="8"/>
      <c r="B32" s="9">
        <v>2</v>
      </c>
      <c r="C32" s="10">
        <v>529.85</v>
      </c>
      <c r="D32" s="10">
        <v>5233.3500000000004</v>
      </c>
      <c r="E32" s="10">
        <v>230.59</v>
      </c>
      <c r="F32" s="10">
        <v>2110.19</v>
      </c>
      <c r="G32" s="10">
        <v>6324.0300000000007</v>
      </c>
      <c r="H32" s="11">
        <v>17.399999999999999</v>
      </c>
      <c r="L32" s="12"/>
    </row>
    <row r="33" spans="1:12" ht="13.5" thickBot="1" x14ac:dyDescent="0.35">
      <c r="A33" s="8"/>
      <c r="B33" s="9">
        <v>3</v>
      </c>
      <c r="C33" s="10">
        <v>377.57319999999993</v>
      </c>
      <c r="D33" s="10">
        <v>3015.0101500000005</v>
      </c>
      <c r="E33" s="10">
        <v>14116.99266</v>
      </c>
      <c r="F33" s="10">
        <v>2178.9169999999999</v>
      </c>
      <c r="G33" s="10">
        <v>5222.1400700000004</v>
      </c>
      <c r="H33" s="11">
        <v>10.199999999999999</v>
      </c>
      <c r="L33" s="12"/>
    </row>
    <row r="34" spans="1:12" ht="13.5" thickBot="1" x14ac:dyDescent="0.35">
      <c r="A34" s="8"/>
      <c r="B34" s="9">
        <v>4</v>
      </c>
      <c r="C34" s="10">
        <v>184</v>
      </c>
      <c r="D34" s="10">
        <v>1439.35895</v>
      </c>
      <c r="E34" s="10">
        <v>96.772750000000002</v>
      </c>
      <c r="F34" s="10">
        <v>2325.7064999999998</v>
      </c>
      <c r="G34" s="10">
        <v>5253.73542</v>
      </c>
      <c r="H34" s="11">
        <v>11</v>
      </c>
      <c r="L34" s="12"/>
    </row>
    <row r="35" spans="1:12" ht="13.5" thickBot="1" x14ac:dyDescent="0.35">
      <c r="A35" s="8">
        <v>2009</v>
      </c>
      <c r="B35" s="9">
        <v>1</v>
      </c>
      <c r="C35" s="10">
        <v>284.93</v>
      </c>
      <c r="D35" s="10">
        <v>4138.13</v>
      </c>
      <c r="E35" s="10">
        <v>62.88</v>
      </c>
      <c r="F35" s="10">
        <v>11602.59</v>
      </c>
      <c r="G35" s="10">
        <v>10670.1</v>
      </c>
      <c r="H35" s="11">
        <v>11.4</v>
      </c>
      <c r="L35" s="12"/>
    </row>
    <row r="36" spans="1:12" ht="13.5" thickBot="1" x14ac:dyDescent="0.35">
      <c r="A36" s="8"/>
      <c r="B36" s="9">
        <v>2</v>
      </c>
      <c r="C36" s="10">
        <v>994.99</v>
      </c>
      <c r="D36" s="10">
        <v>4347.07</v>
      </c>
      <c r="E36" s="10">
        <v>100.69</v>
      </c>
      <c r="F36" s="10">
        <v>1707.0900000000001</v>
      </c>
      <c r="G36" s="10">
        <v>5925.96</v>
      </c>
      <c r="H36" s="11">
        <v>8.1</v>
      </c>
      <c r="L36" s="12"/>
    </row>
    <row r="37" spans="1:12" ht="13.5" thickBot="1" x14ac:dyDescent="0.35">
      <c r="A37" s="8"/>
      <c r="B37" s="9">
        <v>3</v>
      </c>
      <c r="C37" s="10">
        <v>375</v>
      </c>
      <c r="D37" s="10">
        <v>4709</v>
      </c>
      <c r="E37" s="10">
        <v>70</v>
      </c>
      <c r="F37" s="10">
        <v>1923</v>
      </c>
      <c r="G37" s="10">
        <v>4920</v>
      </c>
      <c r="H37" s="11">
        <v>13.1</v>
      </c>
      <c r="L37" s="12"/>
    </row>
    <row r="38" spans="1:12" ht="13.5" thickBot="1" x14ac:dyDescent="0.35">
      <c r="A38" s="8"/>
      <c r="B38" s="9">
        <v>4</v>
      </c>
      <c r="C38" s="10">
        <v>690</v>
      </c>
      <c r="D38" s="10">
        <v>5027</v>
      </c>
      <c r="E38" s="10">
        <v>38</v>
      </c>
      <c r="F38" s="10">
        <v>4387</v>
      </c>
      <c r="G38" s="10">
        <v>5488</v>
      </c>
      <c r="H38" s="11">
        <v>7.6</v>
      </c>
      <c r="L38" s="12"/>
    </row>
    <row r="39" spans="1:12" ht="13.5" thickBot="1" x14ac:dyDescent="0.35">
      <c r="A39" s="8">
        <v>2010</v>
      </c>
      <c r="B39" s="9">
        <v>1</v>
      </c>
      <c r="C39" s="10">
        <v>260</v>
      </c>
      <c r="D39" s="10">
        <v>3645</v>
      </c>
      <c r="E39" s="10">
        <v>63</v>
      </c>
      <c r="F39" s="10">
        <v>11348</v>
      </c>
      <c r="G39" s="10">
        <v>7076</v>
      </c>
      <c r="H39" s="11">
        <v>11.4</v>
      </c>
      <c r="L39" s="12"/>
    </row>
    <row r="40" spans="1:12" ht="13.5" thickBot="1" x14ac:dyDescent="0.35">
      <c r="A40" s="8"/>
      <c r="B40" s="9">
        <v>2</v>
      </c>
      <c r="C40" s="10">
        <v>697</v>
      </c>
      <c r="D40" s="10">
        <v>4798</v>
      </c>
      <c r="E40" s="10">
        <v>200</v>
      </c>
      <c r="F40" s="10">
        <v>1679</v>
      </c>
      <c r="G40" s="10">
        <v>5658</v>
      </c>
      <c r="H40" s="11">
        <v>10.8</v>
      </c>
      <c r="L40" s="12"/>
    </row>
    <row r="41" spans="1:12" ht="13.5" thickBot="1" x14ac:dyDescent="0.35">
      <c r="A41" s="8"/>
      <c r="B41" s="9">
        <v>3</v>
      </c>
      <c r="C41" s="10">
        <v>332</v>
      </c>
      <c r="D41" s="10">
        <v>7359</v>
      </c>
      <c r="E41" s="10">
        <v>39</v>
      </c>
      <c r="F41" s="10">
        <v>2409</v>
      </c>
      <c r="G41" s="10">
        <v>4325</v>
      </c>
      <c r="H41" s="11">
        <v>8.5</v>
      </c>
      <c r="L41" s="12"/>
    </row>
    <row r="42" spans="1:12" ht="13.5" thickBot="1" x14ac:dyDescent="0.35">
      <c r="A42" s="8"/>
      <c r="B42" s="9">
        <v>4</v>
      </c>
      <c r="C42" s="10">
        <v>308</v>
      </c>
      <c r="D42" s="10">
        <v>2151</v>
      </c>
      <c r="E42" s="10">
        <v>12</v>
      </c>
      <c r="F42" s="10">
        <v>2999</v>
      </c>
      <c r="G42" s="10">
        <v>4820</v>
      </c>
      <c r="H42" s="11">
        <v>10.6</v>
      </c>
      <c r="L42" s="12"/>
    </row>
    <row r="43" spans="1:12" ht="13.5" thickBot="1" x14ac:dyDescent="0.35">
      <c r="A43" s="8">
        <v>2011</v>
      </c>
      <c r="B43" s="9">
        <v>1</v>
      </c>
      <c r="C43" s="10">
        <v>278</v>
      </c>
      <c r="D43" s="10">
        <v>2388</v>
      </c>
      <c r="E43" s="10">
        <v>52</v>
      </c>
      <c r="F43" s="10">
        <v>13094</v>
      </c>
      <c r="G43" s="10">
        <v>6876</v>
      </c>
      <c r="H43" s="11">
        <v>12.1</v>
      </c>
      <c r="L43" s="12"/>
    </row>
    <row r="44" spans="1:12" ht="13.5" thickBot="1" x14ac:dyDescent="0.35">
      <c r="A44" s="8"/>
      <c r="B44" s="9">
        <v>2</v>
      </c>
      <c r="C44" s="10">
        <v>1322</v>
      </c>
      <c r="D44" s="10">
        <v>2982</v>
      </c>
      <c r="E44" s="10">
        <v>29</v>
      </c>
      <c r="F44" s="10">
        <v>2147</v>
      </c>
      <c r="G44" s="10">
        <v>5466</v>
      </c>
      <c r="H44" s="11">
        <v>12.4</v>
      </c>
      <c r="L44" s="12"/>
    </row>
    <row r="45" spans="1:12" ht="13.5" thickBot="1" x14ac:dyDescent="0.35">
      <c r="A45" s="8"/>
      <c r="B45" s="9">
        <v>3</v>
      </c>
      <c r="C45" s="10">
        <v>210</v>
      </c>
      <c r="D45" s="10">
        <v>3477</v>
      </c>
      <c r="E45" s="10">
        <v>48</v>
      </c>
      <c r="F45" s="10">
        <v>2105</v>
      </c>
      <c r="G45" s="10">
        <v>4758</v>
      </c>
      <c r="H45" s="11">
        <v>10.1</v>
      </c>
      <c r="L45" s="12"/>
    </row>
    <row r="46" spans="1:12" ht="13.5" thickBot="1" x14ac:dyDescent="0.35">
      <c r="A46" s="8"/>
      <c r="B46" s="9">
        <v>4</v>
      </c>
      <c r="C46" s="10">
        <v>320</v>
      </c>
      <c r="D46" s="10">
        <v>4635</v>
      </c>
      <c r="E46" s="10">
        <v>79</v>
      </c>
      <c r="F46" s="10">
        <v>4061</v>
      </c>
      <c r="G46" s="10">
        <v>5030</v>
      </c>
      <c r="H46" s="11">
        <v>16</v>
      </c>
      <c r="L46" s="12"/>
    </row>
    <row r="47" spans="1:12" ht="13.5" thickBot="1" x14ac:dyDescent="0.35">
      <c r="A47" s="8">
        <v>2012</v>
      </c>
      <c r="B47" s="9">
        <v>1</v>
      </c>
      <c r="C47" s="10">
        <v>164</v>
      </c>
      <c r="D47" s="10">
        <v>2606</v>
      </c>
      <c r="E47" s="10">
        <v>382</v>
      </c>
      <c r="F47" s="10">
        <v>12354</v>
      </c>
      <c r="G47" s="10">
        <v>7678</v>
      </c>
      <c r="H47" s="11">
        <v>11.9</v>
      </c>
      <c r="L47" s="12"/>
    </row>
    <row r="48" spans="1:12" ht="13.5" thickBot="1" x14ac:dyDescent="0.35">
      <c r="A48" s="8"/>
      <c r="B48" s="9">
        <v>2</v>
      </c>
      <c r="C48" s="10">
        <v>264</v>
      </c>
      <c r="D48" s="10">
        <v>2403</v>
      </c>
      <c r="E48" s="10">
        <v>4203</v>
      </c>
      <c r="F48" s="10">
        <v>2023</v>
      </c>
      <c r="G48" s="10">
        <v>5801</v>
      </c>
      <c r="H48" s="11">
        <v>10.8</v>
      </c>
      <c r="L48" s="12"/>
    </row>
    <row r="49" spans="1:12" ht="13.5" thickBot="1" x14ac:dyDescent="0.35">
      <c r="A49" s="8"/>
      <c r="B49" s="9">
        <v>3</v>
      </c>
      <c r="C49" s="10">
        <v>222</v>
      </c>
      <c r="D49" s="10">
        <v>2840</v>
      </c>
      <c r="E49" s="10">
        <v>375</v>
      </c>
      <c r="F49" s="10">
        <v>2327</v>
      </c>
      <c r="G49" s="10">
        <v>2809.4579599999997</v>
      </c>
      <c r="H49" s="11">
        <v>11.5</v>
      </c>
      <c r="L49" s="12"/>
    </row>
    <row r="50" spans="1:12" ht="13.5" thickBot="1" x14ac:dyDescent="0.35">
      <c r="A50" s="8"/>
      <c r="B50" s="9">
        <v>4</v>
      </c>
      <c r="C50" s="10">
        <v>227</v>
      </c>
      <c r="D50" s="10">
        <v>2858</v>
      </c>
      <c r="E50" s="10">
        <v>71</v>
      </c>
      <c r="F50" s="10">
        <v>4665</v>
      </c>
      <c r="G50" s="10">
        <v>3802</v>
      </c>
      <c r="H50" s="11">
        <v>11.2</v>
      </c>
      <c r="L50" s="12"/>
    </row>
    <row r="51" spans="1:12" ht="13.5" thickBot="1" x14ac:dyDescent="0.35">
      <c r="A51" s="8">
        <v>2013</v>
      </c>
      <c r="B51" s="9">
        <v>1</v>
      </c>
      <c r="C51" s="10">
        <v>385</v>
      </c>
      <c r="D51" s="10">
        <v>3585</v>
      </c>
      <c r="E51" s="10">
        <v>53</v>
      </c>
      <c r="F51" s="10">
        <v>12477</v>
      </c>
      <c r="G51" s="10">
        <v>8057</v>
      </c>
      <c r="H51" s="11">
        <v>14.8</v>
      </c>
      <c r="L51" s="12"/>
    </row>
    <row r="52" spans="1:12" ht="13.5" thickBot="1" x14ac:dyDescent="0.35">
      <c r="A52" s="8"/>
      <c r="B52" s="9">
        <v>2</v>
      </c>
      <c r="C52" s="10">
        <v>839</v>
      </c>
      <c r="D52" s="10">
        <v>5921</v>
      </c>
      <c r="E52" s="10">
        <v>68</v>
      </c>
      <c r="F52" s="10">
        <v>2323</v>
      </c>
      <c r="G52" s="10">
        <v>6066</v>
      </c>
      <c r="H52" s="11">
        <v>11.1</v>
      </c>
      <c r="L52" s="12"/>
    </row>
    <row r="53" spans="1:12" ht="13.5" thickBot="1" x14ac:dyDescent="0.35">
      <c r="A53" s="8"/>
      <c r="B53" s="9">
        <v>3</v>
      </c>
      <c r="C53" s="10">
        <v>310</v>
      </c>
      <c r="D53" s="10">
        <v>4162</v>
      </c>
      <c r="E53" s="10">
        <v>147</v>
      </c>
      <c r="F53" s="10">
        <v>2307</v>
      </c>
      <c r="G53" s="10">
        <v>5066</v>
      </c>
      <c r="H53" s="11">
        <v>10.9</v>
      </c>
      <c r="L53" s="12"/>
    </row>
    <row r="54" spans="1:12" ht="13.5" thickBot="1" x14ac:dyDescent="0.35">
      <c r="A54" s="8"/>
      <c r="B54" s="9">
        <v>4</v>
      </c>
      <c r="C54" s="10">
        <v>166</v>
      </c>
      <c r="D54" s="10">
        <v>2111</v>
      </c>
      <c r="E54" s="10">
        <v>120</v>
      </c>
      <c r="F54" s="10">
        <v>3110</v>
      </c>
      <c r="G54" s="10">
        <v>5262</v>
      </c>
      <c r="H54" s="11">
        <v>11.4</v>
      </c>
      <c r="L54" s="12"/>
    </row>
    <row r="55" spans="1:12" ht="13.5" thickBot="1" x14ac:dyDescent="0.35">
      <c r="A55" s="8">
        <v>2014</v>
      </c>
      <c r="B55" s="9">
        <v>1</v>
      </c>
      <c r="C55" s="10">
        <v>346</v>
      </c>
      <c r="D55" s="10">
        <v>3576</v>
      </c>
      <c r="E55" s="10">
        <v>115</v>
      </c>
      <c r="F55" s="10">
        <v>14575</v>
      </c>
      <c r="G55" s="10">
        <v>7880</v>
      </c>
      <c r="H55" s="11">
        <v>15.9</v>
      </c>
      <c r="L55" s="12"/>
    </row>
    <row r="56" spans="1:12" ht="13.5" thickBot="1" x14ac:dyDescent="0.35">
      <c r="A56" s="8"/>
      <c r="B56" s="9">
        <v>2</v>
      </c>
      <c r="C56" s="10">
        <v>178</v>
      </c>
      <c r="D56" s="10">
        <v>2106</v>
      </c>
      <c r="E56" s="10">
        <v>126</v>
      </c>
      <c r="F56" s="10">
        <v>2335</v>
      </c>
      <c r="G56" s="10">
        <v>6065</v>
      </c>
      <c r="H56" s="11">
        <v>12.7</v>
      </c>
      <c r="L56" s="12"/>
    </row>
    <row r="57" spans="1:12" ht="13.5" thickBot="1" x14ac:dyDescent="0.35">
      <c r="A57" s="8"/>
      <c r="B57" s="9">
        <v>3</v>
      </c>
      <c r="C57" s="10">
        <v>457</v>
      </c>
      <c r="D57" s="10">
        <v>5008</v>
      </c>
      <c r="E57" s="10">
        <v>122</v>
      </c>
      <c r="F57" s="10">
        <v>2474</v>
      </c>
      <c r="G57" s="10">
        <v>5227</v>
      </c>
      <c r="H57" s="11">
        <v>13.2</v>
      </c>
      <c r="L57" s="12"/>
    </row>
    <row r="58" spans="1:12" ht="13.5" thickBot="1" x14ac:dyDescent="0.35">
      <c r="A58" s="8"/>
      <c r="B58" s="9">
        <v>4</v>
      </c>
      <c r="C58" s="10">
        <v>118</v>
      </c>
      <c r="D58" s="10">
        <v>1895</v>
      </c>
      <c r="E58" s="10">
        <v>185</v>
      </c>
      <c r="F58" s="10">
        <v>5493</v>
      </c>
      <c r="G58" s="10">
        <v>5333</v>
      </c>
      <c r="H58" s="11">
        <v>10.5</v>
      </c>
      <c r="L58" s="12"/>
    </row>
    <row r="59" spans="1:12" ht="13.5" thickBot="1" x14ac:dyDescent="0.35">
      <c r="A59" s="8">
        <v>2015</v>
      </c>
      <c r="B59" s="9">
        <v>1</v>
      </c>
      <c r="C59" s="10">
        <v>529.86239999999998</v>
      </c>
      <c r="D59" s="10">
        <v>5592.143</v>
      </c>
      <c r="E59" s="10">
        <v>479.09994000000006</v>
      </c>
      <c r="F59" s="10">
        <v>12575.805</v>
      </c>
      <c r="G59" s="10">
        <v>7764.4642500000009</v>
      </c>
      <c r="H59" s="11">
        <v>11.6</v>
      </c>
      <c r="L59" s="12"/>
    </row>
    <row r="60" spans="1:12" ht="13.5" thickBot="1" x14ac:dyDescent="0.35">
      <c r="A60" s="8"/>
      <c r="B60" s="9">
        <v>2</v>
      </c>
      <c r="C60" s="10">
        <v>242.55449999999999</v>
      </c>
      <c r="D60" s="10">
        <v>3155.6311000000001</v>
      </c>
      <c r="E60" s="10">
        <v>98.366550000000004</v>
      </c>
      <c r="F60" s="10">
        <v>2142.22975</v>
      </c>
      <c r="G60" s="10">
        <v>6160.1719299999995</v>
      </c>
      <c r="H60" s="11">
        <v>10.9</v>
      </c>
      <c r="L60" s="12"/>
    </row>
    <row r="61" spans="1:12" ht="13.5" thickBot="1" x14ac:dyDescent="0.35">
      <c r="A61" s="8"/>
      <c r="B61" s="9">
        <v>3</v>
      </c>
      <c r="C61" s="10">
        <v>326.8236</v>
      </c>
      <c r="D61" s="10">
        <v>4596.0067500000005</v>
      </c>
      <c r="E61" s="10">
        <v>192.68457000000001</v>
      </c>
      <c r="F61" s="10">
        <v>2678.4085</v>
      </c>
      <c r="G61" s="10">
        <v>5336.2284399999999</v>
      </c>
      <c r="H61" s="11">
        <v>13.7</v>
      </c>
      <c r="L61" s="12"/>
    </row>
    <row r="62" spans="1:12" ht="13.5" thickBot="1" x14ac:dyDescent="0.35">
      <c r="A62" s="8"/>
      <c r="B62" s="9">
        <v>4</v>
      </c>
      <c r="C62" s="10">
        <v>167.03749999999999</v>
      </c>
      <c r="D62" s="10">
        <v>3747.288</v>
      </c>
      <c r="E62" s="10">
        <v>355.67414999999994</v>
      </c>
      <c r="F62" s="10">
        <v>2915.0197499999999</v>
      </c>
      <c r="G62" s="10">
        <v>4073.0264199999997</v>
      </c>
      <c r="H62" s="11">
        <v>16.7</v>
      </c>
      <c r="L62" s="12"/>
    </row>
    <row r="63" spans="1:12" ht="13.5" thickBot="1" x14ac:dyDescent="0.35">
      <c r="A63" s="8">
        <v>2016</v>
      </c>
      <c r="B63" s="9">
        <v>1</v>
      </c>
      <c r="C63" s="10">
        <v>158.65270000000001</v>
      </c>
      <c r="D63" s="10">
        <v>3864.1801499999997</v>
      </c>
      <c r="E63" s="10">
        <v>117.47946999999999</v>
      </c>
      <c r="F63" s="10">
        <v>14848.48875</v>
      </c>
      <c r="G63" s="10">
        <v>6799.1008699999993</v>
      </c>
      <c r="H63" s="11">
        <v>11.8</v>
      </c>
      <c r="L63" s="12"/>
    </row>
    <row r="64" spans="1:12" ht="13.5" thickBot="1" x14ac:dyDescent="0.35">
      <c r="A64" s="8"/>
      <c r="B64" s="9">
        <v>2</v>
      </c>
      <c r="C64" s="10">
        <v>488.43240000000003</v>
      </c>
      <c r="D64" s="10">
        <v>5949.9431000000004</v>
      </c>
      <c r="E64" s="10">
        <v>403.70839999999998</v>
      </c>
      <c r="F64" s="10">
        <v>2616.8947499999999</v>
      </c>
      <c r="G64" s="10">
        <v>5995.7286199999999</v>
      </c>
      <c r="H64" s="11">
        <v>11.2</v>
      </c>
      <c r="L64" s="12"/>
    </row>
    <row r="65" spans="1:12" ht="13.5" thickBot="1" x14ac:dyDescent="0.35">
      <c r="A65" s="8"/>
      <c r="B65" s="9">
        <v>3</v>
      </c>
      <c r="C65" s="10">
        <v>469.90120000000007</v>
      </c>
      <c r="D65" s="10">
        <v>4408.1115499999996</v>
      </c>
      <c r="E65" s="10">
        <v>268.85785999999996</v>
      </c>
      <c r="F65" s="10">
        <v>2220.2489999999998</v>
      </c>
      <c r="G65" s="10">
        <v>5205.2461800000001</v>
      </c>
      <c r="H65" s="11">
        <v>11.9</v>
      </c>
      <c r="L65" s="12"/>
    </row>
    <row r="66" spans="1:12" ht="13.5" thickBot="1" x14ac:dyDescent="0.35">
      <c r="A66" s="8"/>
      <c r="B66" s="9">
        <v>4</v>
      </c>
      <c r="C66" s="10">
        <v>588.36680000000001</v>
      </c>
      <c r="D66" s="10">
        <v>5619.8168999999998</v>
      </c>
      <c r="E66" s="10">
        <v>348.71746999999999</v>
      </c>
      <c r="F66" s="10">
        <v>3450.076</v>
      </c>
      <c r="G66" s="10">
        <v>6016.577299999999</v>
      </c>
      <c r="H66" s="11">
        <v>15.1</v>
      </c>
      <c r="L66" s="12"/>
    </row>
    <row r="67" spans="1:12" ht="13.5" thickBot="1" x14ac:dyDescent="0.35">
      <c r="A67" s="8">
        <v>2017</v>
      </c>
      <c r="B67" s="9">
        <v>1</v>
      </c>
      <c r="C67" s="10">
        <v>432.572</v>
      </c>
      <c r="D67" s="10">
        <v>6905.0172000000002</v>
      </c>
      <c r="E67" s="10">
        <v>197.58905000000001</v>
      </c>
      <c r="F67" s="10">
        <v>17132.307500000003</v>
      </c>
      <c r="G67" s="10">
        <v>7279.7040499999985</v>
      </c>
      <c r="H67" s="11">
        <v>11.1</v>
      </c>
      <c r="L67" s="12"/>
    </row>
    <row r="68" spans="1:12" ht="13.5" thickBot="1" x14ac:dyDescent="0.35">
      <c r="A68" s="8"/>
      <c r="B68" s="9">
        <v>2</v>
      </c>
      <c r="C68" s="10">
        <v>218.86108000000002</v>
      </c>
      <c r="D68" s="10">
        <v>3698.7179999999998</v>
      </c>
      <c r="E68" s="10">
        <v>442.36114999999995</v>
      </c>
      <c r="F68" s="10">
        <v>3182.0497500000001</v>
      </c>
      <c r="G68" s="10">
        <v>5867.40452</v>
      </c>
      <c r="H68" s="11">
        <f>3.2+4.7+4.1</f>
        <v>12</v>
      </c>
      <c r="L68" s="12"/>
    </row>
    <row r="69" spans="1:12" ht="13.5" thickBot="1" x14ac:dyDescent="0.35">
      <c r="A69" s="8"/>
      <c r="B69" s="9">
        <v>3</v>
      </c>
      <c r="C69" s="10">
        <v>332.52949999999998</v>
      </c>
      <c r="D69" s="10">
        <v>1832.998</v>
      </c>
      <c r="E69" s="10">
        <v>27.860280000000003</v>
      </c>
      <c r="F69" s="10">
        <v>2169.4815100000001</v>
      </c>
      <c r="G69" s="10">
        <v>5638.7766899999997</v>
      </c>
      <c r="H69" s="11">
        <f>5.5+5.3+2.3</f>
        <v>13.100000000000001</v>
      </c>
      <c r="L69" s="12"/>
    </row>
    <row r="70" spans="1:12" ht="13.5" thickBot="1" x14ac:dyDescent="0.35">
      <c r="A70" s="8"/>
      <c r="B70" s="9">
        <v>4</v>
      </c>
      <c r="C70" s="10">
        <v>438.50639999999999</v>
      </c>
      <c r="D70" s="10">
        <v>4805.0153</v>
      </c>
      <c r="E70" s="10">
        <v>476.69380000000001</v>
      </c>
      <c r="F70" s="10">
        <v>4213.8592499999995</v>
      </c>
      <c r="G70" s="10">
        <v>5256.8643499999998</v>
      </c>
      <c r="H70" s="11">
        <f>3.3+4+5.6</f>
        <v>12.899999999999999</v>
      </c>
      <c r="L70" s="12"/>
    </row>
    <row r="71" spans="1:12" ht="13.5" thickBot="1" x14ac:dyDescent="0.35">
      <c r="A71" s="8">
        <v>2018</v>
      </c>
      <c r="B71" s="9">
        <v>1</v>
      </c>
      <c r="C71" s="10">
        <v>1092.8872999999999</v>
      </c>
      <c r="D71" s="10">
        <v>8384.6270999999997</v>
      </c>
      <c r="E71" s="10">
        <v>186.40035</v>
      </c>
      <c r="F71" s="10">
        <v>15561.310309999999</v>
      </c>
      <c r="G71" s="10">
        <v>7444.2798299999995</v>
      </c>
      <c r="H71" s="11">
        <f>2.3+3.2+6.3</f>
        <v>11.8</v>
      </c>
      <c r="L71" s="12"/>
    </row>
    <row r="72" spans="1:12" ht="13.5" thickBot="1" x14ac:dyDescent="0.35">
      <c r="A72" s="8"/>
      <c r="B72" s="9">
        <v>2</v>
      </c>
      <c r="C72" s="10">
        <v>148.75119999999998</v>
      </c>
      <c r="D72" s="10">
        <v>2638.3451800000003</v>
      </c>
      <c r="E72" s="10">
        <v>128.67396999999988</v>
      </c>
      <c r="F72" s="10">
        <v>3135.4049599999998</v>
      </c>
      <c r="G72" s="10">
        <v>6300.3598400000001</v>
      </c>
      <c r="H72" s="11">
        <f>5.4+3.9+3.9</f>
        <v>13.200000000000001</v>
      </c>
      <c r="L72" s="12"/>
    </row>
    <row r="73" spans="1:12" ht="13.5" thickBot="1" x14ac:dyDescent="0.35">
      <c r="A73" s="8"/>
      <c r="B73" s="9">
        <v>3</v>
      </c>
      <c r="C73" s="10">
        <v>342.49770000000012</v>
      </c>
      <c r="D73" s="10">
        <v>4356.2258199999997</v>
      </c>
      <c r="E73" s="10">
        <v>207.15914000000009</v>
      </c>
      <c r="F73" s="10">
        <v>2698.4687899999972</v>
      </c>
      <c r="G73" s="10">
        <v>5427.2189800000006</v>
      </c>
      <c r="H73" s="11">
        <f>3.3+2.9+4.6</f>
        <v>10.799999999999999</v>
      </c>
      <c r="L73" s="12"/>
    </row>
    <row r="74" spans="1:12" ht="13.5" thickBot="1" x14ac:dyDescent="0.35">
      <c r="A74" s="8"/>
      <c r="B74" s="9">
        <v>4</v>
      </c>
      <c r="C74" s="10">
        <v>185.18409999999986</v>
      </c>
      <c r="D74" s="10">
        <v>2891.6678000000002</v>
      </c>
      <c r="E74" s="10">
        <v>85.457799999999807</v>
      </c>
      <c r="F74" s="10">
        <v>4788.8612300000004</v>
      </c>
      <c r="G74" s="10">
        <v>5816.0350099999996</v>
      </c>
      <c r="H74" s="11">
        <f>3.6+4.8+3.7</f>
        <v>12.100000000000001</v>
      </c>
      <c r="J74" s="7"/>
      <c r="L74" s="12"/>
    </row>
    <row r="75" spans="1:12" ht="13.5" thickBot="1" x14ac:dyDescent="0.35">
      <c r="A75" s="8">
        <v>2019</v>
      </c>
      <c r="B75" s="9">
        <v>1</v>
      </c>
      <c r="C75" s="10">
        <v>201.80270000000002</v>
      </c>
      <c r="D75" s="10">
        <v>2151.67425</v>
      </c>
      <c r="E75" s="10">
        <v>172.78405000000001</v>
      </c>
      <c r="F75" s="10">
        <v>18816.828959999999</v>
      </c>
      <c r="G75" s="10">
        <v>7780.9792299999999</v>
      </c>
      <c r="H75" s="11">
        <v>12.8</v>
      </c>
      <c r="J75" s="7"/>
      <c r="L75" s="12"/>
    </row>
    <row r="76" spans="1:12" ht="13.5" thickBot="1" x14ac:dyDescent="0.35">
      <c r="A76" s="8"/>
      <c r="B76" s="9">
        <v>2</v>
      </c>
      <c r="C76" s="10">
        <v>802.21320000000003</v>
      </c>
      <c r="D76" s="10">
        <v>5110.9661900000001</v>
      </c>
      <c r="E76" s="10">
        <v>78.464079999999996</v>
      </c>
      <c r="F76" s="10">
        <v>2980.58898</v>
      </c>
      <c r="G76" s="10">
        <v>6124.4571699999997</v>
      </c>
      <c r="H76" s="11">
        <v>12.2</v>
      </c>
      <c r="J76" s="7"/>
      <c r="L76" s="12"/>
    </row>
    <row r="77" spans="1:12" ht="13.5" thickBot="1" x14ac:dyDescent="0.35">
      <c r="A77" s="8"/>
      <c r="B77" s="9">
        <v>3</v>
      </c>
      <c r="C77" s="10">
        <v>600.27855999999997</v>
      </c>
      <c r="D77" s="10">
        <v>14344.061969999999</v>
      </c>
      <c r="E77" s="10">
        <v>127.35348999999999</v>
      </c>
      <c r="F77" s="10">
        <v>2592.595450000013</v>
      </c>
      <c r="G77" s="10">
        <v>5542.3233</v>
      </c>
      <c r="H77" s="11">
        <v>14.5</v>
      </c>
      <c r="L77" s="12"/>
    </row>
    <row r="78" spans="1:12" ht="13.5" thickBot="1" x14ac:dyDescent="0.35">
      <c r="A78" s="8"/>
      <c r="B78" s="9">
        <v>4</v>
      </c>
      <c r="C78" s="10">
        <v>744.83888999999999</v>
      </c>
      <c r="D78" s="10">
        <v>3289.39624</v>
      </c>
      <c r="E78" s="10">
        <v>243.16374000000002</v>
      </c>
      <c r="F78" s="10">
        <v>2882.36924</v>
      </c>
      <c r="G78" s="10">
        <v>5571.0392300000003</v>
      </c>
      <c r="H78" s="11">
        <v>11.8</v>
      </c>
      <c r="L78" s="12"/>
    </row>
    <row r="79" spans="1:12" ht="13.5" thickBot="1" x14ac:dyDescent="0.35">
      <c r="A79" s="8">
        <v>2020</v>
      </c>
      <c r="B79" s="9">
        <v>1</v>
      </c>
      <c r="C79" s="10">
        <v>1172.5583899999999</v>
      </c>
      <c r="D79" s="10">
        <v>15958.681699999999</v>
      </c>
      <c r="E79" s="10">
        <v>269.31826000000001</v>
      </c>
      <c r="F79" s="10">
        <v>19493.268550000001</v>
      </c>
      <c r="G79" s="10">
        <v>6915.1467599999996</v>
      </c>
      <c r="H79" s="11">
        <f>5.3+5.6+3.7</f>
        <v>14.599999999999998</v>
      </c>
      <c r="L79" s="12"/>
    </row>
    <row r="80" spans="1:12" ht="13.5" thickBot="1" x14ac:dyDescent="0.35">
      <c r="A80" s="8"/>
      <c r="B80" s="9">
        <v>2</v>
      </c>
      <c r="C80" s="10">
        <v>300.78519999999997</v>
      </c>
      <c r="D80" s="10">
        <v>3677.6555999999996</v>
      </c>
      <c r="E80" s="10">
        <v>29.111110000000004</v>
      </c>
      <c r="F80" s="10">
        <v>2017.8932500000001</v>
      </c>
      <c r="G80" s="10">
        <v>685.75870999999995</v>
      </c>
      <c r="H80" s="11">
        <v>7.9</v>
      </c>
      <c r="L80" s="12"/>
    </row>
    <row r="81" spans="1:12" ht="13.5" thickBot="1" x14ac:dyDescent="0.35">
      <c r="A81" s="8"/>
      <c r="B81" s="9">
        <v>3</v>
      </c>
      <c r="C81" s="10">
        <v>116.5488</v>
      </c>
      <c r="D81" s="10">
        <v>3188.1852999999996</v>
      </c>
      <c r="E81" s="10">
        <v>87.081519999999983</v>
      </c>
      <c r="F81" s="10">
        <v>3241.7275600000035</v>
      </c>
      <c r="G81" s="10">
        <v>1502.04231</v>
      </c>
      <c r="H81" s="11">
        <v>8.9</v>
      </c>
      <c r="L81" s="12"/>
    </row>
    <row r="82" spans="1:12" ht="13.5" thickBot="1" x14ac:dyDescent="0.35">
      <c r="A82" s="8"/>
      <c r="B82" s="9">
        <v>4</v>
      </c>
      <c r="C82" s="10">
        <v>124.97754</v>
      </c>
      <c r="D82" s="10">
        <v>4334.23333</v>
      </c>
      <c r="E82" s="10">
        <v>100.55811</v>
      </c>
      <c r="F82" s="10">
        <v>3050.6179599999991</v>
      </c>
      <c r="G82" s="10">
        <v>2052.5651600000001</v>
      </c>
      <c r="H82" s="11">
        <f>4.5+2.6+2.8</f>
        <v>9.8999999999999986</v>
      </c>
      <c r="L82" s="12"/>
    </row>
    <row r="83" spans="1:12" ht="13.5" thickBot="1" x14ac:dyDescent="0.35">
      <c r="A83" s="8">
        <v>2021</v>
      </c>
      <c r="B83" s="9">
        <v>1</v>
      </c>
      <c r="C83" s="10">
        <f>11+37+57</f>
        <v>105</v>
      </c>
      <c r="D83" s="10">
        <f>582+1295+1810</f>
        <v>3687</v>
      </c>
      <c r="E83" s="10">
        <f>56+691+426</f>
        <v>1173</v>
      </c>
      <c r="F83" s="10">
        <f>12764+3505+534</f>
        <v>16803</v>
      </c>
      <c r="G83" s="10">
        <f>975+1024+911</f>
        <v>2910</v>
      </c>
      <c r="H83" s="11">
        <f>1.4+4.8+2.8</f>
        <v>9</v>
      </c>
      <c r="L83" s="12"/>
    </row>
    <row r="84" spans="1:12" ht="13.5" thickBot="1" x14ac:dyDescent="0.35">
      <c r="A84" s="8"/>
      <c r="B84" s="9">
        <v>2</v>
      </c>
      <c r="C84" s="10">
        <f>27+47+55</f>
        <v>129</v>
      </c>
      <c r="D84" s="10">
        <f>1593+1959+2550</f>
        <v>6102</v>
      </c>
      <c r="E84" s="10">
        <f>40+21+28</f>
        <v>89</v>
      </c>
      <c r="F84" s="10">
        <f>467+608+1463</f>
        <v>2538</v>
      </c>
      <c r="G84" s="10">
        <f>1031+1051+1266</f>
        <v>3348</v>
      </c>
      <c r="H84" s="11">
        <v>9.8000000000000007</v>
      </c>
      <c r="L84" s="12"/>
    </row>
    <row r="85" spans="1:12" ht="13.5" thickBot="1" x14ac:dyDescent="0.35">
      <c r="A85" s="8"/>
      <c r="B85" s="9">
        <v>3</v>
      </c>
      <c r="C85" s="10">
        <f>54+18+64</f>
        <v>136</v>
      </c>
      <c r="D85" s="10">
        <f>3357+1917+2646</f>
        <v>7920</v>
      </c>
      <c r="E85" s="10">
        <f>20+0+14</f>
        <v>34</v>
      </c>
      <c r="F85" s="10">
        <f>2167+962+410</f>
        <v>3539</v>
      </c>
      <c r="G85" s="10">
        <f>1267+1576+1191</f>
        <v>4034</v>
      </c>
      <c r="H85" s="11">
        <v>11.6</v>
      </c>
      <c r="L85" s="12"/>
    </row>
    <row r="86" spans="1:12" ht="13.5" thickBot="1" x14ac:dyDescent="0.35">
      <c r="A86" s="8"/>
      <c r="B86" s="9">
        <v>4</v>
      </c>
      <c r="C86" s="10">
        <f>45+90+62</f>
        <v>197</v>
      </c>
      <c r="D86" s="10">
        <f>2737+1756+3127</f>
        <v>7620</v>
      </c>
      <c r="E86" s="10">
        <f>42-91+15</f>
        <v>-34</v>
      </c>
      <c r="F86" s="10">
        <f>671+1178+3053</f>
        <v>4902</v>
      </c>
      <c r="G86" s="10">
        <f>1137+1509+1454</f>
        <v>4100</v>
      </c>
      <c r="H86" s="11">
        <f>3.8+3.9+4.6</f>
        <v>12.299999999999999</v>
      </c>
      <c r="L86" s="12"/>
    </row>
    <row r="87" spans="1:12" ht="13.5" thickBot="1" x14ac:dyDescent="0.35">
      <c r="A87" s="8">
        <v>2022</v>
      </c>
      <c r="B87" s="9">
        <v>1</v>
      </c>
      <c r="C87" s="10">
        <v>370.64890000000003</v>
      </c>
      <c r="D87" s="10">
        <v>10832.7696</v>
      </c>
      <c r="E87" s="10">
        <v>147.76272</v>
      </c>
      <c r="F87" s="10">
        <v>15545.717309999989</v>
      </c>
      <c r="G87" s="10">
        <v>5405.76638</v>
      </c>
      <c r="H87" s="11">
        <f>5.5+3.6+3.3</f>
        <v>12.399999999999999</v>
      </c>
      <c r="L87" s="12"/>
    </row>
    <row r="88" spans="1:12" ht="13.5" thickBot="1" x14ac:dyDescent="0.35">
      <c r="A88" s="8"/>
      <c r="B88" s="9">
        <v>2</v>
      </c>
      <c r="C88" s="10">
        <v>173.16300000000001</v>
      </c>
      <c r="D88" s="10">
        <v>9227.1044000000002</v>
      </c>
      <c r="E88" s="10">
        <v>167.71802000000002</v>
      </c>
      <c r="F88" s="10">
        <v>3776.8209999999999</v>
      </c>
      <c r="G88" s="10">
        <v>5610.3094199999996</v>
      </c>
      <c r="H88" s="11">
        <f>4.6+4.8+4.3</f>
        <v>13.7</v>
      </c>
      <c r="L88" s="12"/>
    </row>
    <row r="89" spans="1:12" ht="13.5" thickBot="1" x14ac:dyDescent="0.35">
      <c r="A89" s="8"/>
      <c r="B89" s="9">
        <v>3</v>
      </c>
      <c r="C89" s="10">
        <v>1018.9384999999999</v>
      </c>
      <c r="D89" s="10">
        <v>16701.614699999998</v>
      </c>
      <c r="E89" s="10">
        <v>159.49583999999999</v>
      </c>
      <c r="F89" s="10">
        <v>2421.9269599999993</v>
      </c>
      <c r="G89" s="10">
        <v>5048.69326</v>
      </c>
      <c r="H89" s="11">
        <f>4.7+4.5+4.7</f>
        <v>13.899999999999999</v>
      </c>
      <c r="L89" s="12"/>
    </row>
    <row r="90" spans="1:12" ht="13.5" thickBot="1" x14ac:dyDescent="0.35">
      <c r="A90" s="8"/>
      <c r="B90" s="9">
        <v>4</v>
      </c>
      <c r="C90" s="10">
        <v>292.11099999999999</v>
      </c>
      <c r="D90" s="10">
        <v>10254.581799999998</v>
      </c>
      <c r="E90" s="10">
        <v>49.478490000000008</v>
      </c>
      <c r="F90" s="10">
        <v>4304.21108</v>
      </c>
      <c r="G90" s="10">
        <v>5450.4144900000001</v>
      </c>
      <c r="H90" s="11">
        <f>4.7+4.4+5.4</f>
        <v>14.500000000000002</v>
      </c>
      <c r="L90" s="12"/>
    </row>
    <row r="91" spans="1:12" ht="13.5" thickBot="1" x14ac:dyDescent="0.35">
      <c r="A91" s="4"/>
      <c r="B91" s="4"/>
      <c r="C91" s="4"/>
      <c r="D91" s="4"/>
      <c r="E91" s="4"/>
      <c r="F91" s="4"/>
      <c r="G91" s="4"/>
      <c r="H91" s="4"/>
    </row>
    <row r="92" spans="1:12" x14ac:dyDescent="0.3">
      <c r="A92" s="13" t="s">
        <v>11</v>
      </c>
      <c r="B92" s="14"/>
      <c r="C92" s="14"/>
      <c r="D92" s="14"/>
      <c r="E92" s="14"/>
      <c r="F92" s="14"/>
      <c r="G92" s="14"/>
      <c r="H92" s="14"/>
    </row>
    <row r="96" spans="1:12" x14ac:dyDescent="0.3">
      <c r="C96" s="15"/>
      <c r="D96" s="15"/>
      <c r="E96" s="15"/>
      <c r="F96" s="15"/>
      <c r="G96" s="15"/>
      <c r="H96" s="7"/>
    </row>
  </sheetData>
  <mergeCells count="1">
    <mergeCell ref="C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Important tax receipts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LapUser</dc:creator>
  <cp:lastModifiedBy>Roslyn M. Vrolijk</cp:lastModifiedBy>
  <dcterms:created xsi:type="dcterms:W3CDTF">2023-03-29T04:53:02Z</dcterms:created>
  <dcterms:modified xsi:type="dcterms:W3CDTF">2023-03-29T13:20:47Z</dcterms:modified>
</cp:coreProperties>
</file>