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150" windowWidth="12855" windowHeight="14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<sst xmlns="http://schemas.openxmlformats.org/spreadsheetml/2006/main" count="56" uniqueCount="56">
  <si>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United States Stayover Visitors by US State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</si>
  <si>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</si>
  <si>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</si>
  <si>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</si>
  <si>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</si>
  <si>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</si>
  <si>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</si>
  <si>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</si>
  <si>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</si>
  <si>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</si>
  <si>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</si>
  <si>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</si>
  <si>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</si>
  <si>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</si>
  <si>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</si>
  <si>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</si>
  <si>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</si>
  <si>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</si>
  <si>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</si>
  <si>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</si>
  <si>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</si>
  <si>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</si>
  <si>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</si>
  <si>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</si>
  <si>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</si>
  <si>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</si>
  <si>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</si>
  <si>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</si>
  <si>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</si>
  <si>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</si>
  <si>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</si>
  <si>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</si>
  <si>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</si>
  <si>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</si>
  <si>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</si>
  <si>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</si>
  <si>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</si>
  <si>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</si>
  <si>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</si>
  <si>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</si>
  <si>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</si>
  <si>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</si>
  <si>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</si>
  <si>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</si>
  <si>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</si>
  <si>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</si>
  <si>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</si>
  <si>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</si>
  <si>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</si>
  <si>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</si>
  <si>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</si>
  <si>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</si>
  <si>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</si>
  <si>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Other USA</t>
  </si>
  <si>
    <t>Total</t>
  </si>
  <si>
    <t>Source: Central Bureau Statistics Aruba, Aruba Tourism Authority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</si>
</sst>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theme="3" tint="-0.24997000396251678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1" fillId="18" borderId="10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18" borderId="16" xfId="0" applyFont="1" applyFill="1" applyBorder="1" applyAlignment="1">
      <alignment vertical="center"/>
    </xf>
    <xf numFmtId="0" fontId="3" fillId="18" borderId="17" xfId="0" applyFont="1" applyFill="1" applyBorder="1" applyAlignment="1">
      <alignment vertical="center"/>
    </xf>
    <xf numFmtId="0" fontId="3" fillId="18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164" fontId="4" fillId="33" borderId="0" xfId="42" applyNumberFormat="1" applyFont="1" applyFill="1" applyAlignment="1">
      <alignment/>
    </xf>
    <xf numFmtId="0" fontId="4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5DA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0"/>
  <sheetViews>
    <sheetView showGridLines="0" tabSelected="1" zoomScale="85" zoomScaleNormal="85" zoomScalePageLayoutView="0" workbookViewId="0" topLeftCell="A1">
      <selection activeCell="S91" sqref="S91"/>
    </sheetView>
  </sheetViews>
  <sheetFormatPr defaultColWidth="9.140625" defaultRowHeight="12.75"/>
  <cols>
    <col min="1" max="1" width="3.7109375" style="1" customWidth="1"/>
    <col min="2" max="2" width="17.28125" style="0" customWidth="1"/>
    <col min="3" max="3" width="11.421875" style="0" bestFit="1" customWidth="1"/>
    <col min="4" max="5" width="12.00390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9.28125" style="0" bestFit="1" customWidth="1"/>
  </cols>
  <sheetData>
    <row r="1" spans="2:23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5">
      <c r="B2" s="3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2"/>
      <c r="S2" s="2"/>
      <c r="T2" s="2"/>
      <c r="U2" s="2"/>
      <c r="V2" s="2"/>
      <c r="W2" s="2"/>
    </row>
    <row r="3" spans="2:23" ht="7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2"/>
      <c r="S3" s="2"/>
      <c r="T3" s="2"/>
      <c r="U3" s="2"/>
      <c r="V3" s="2"/>
      <c r="W3" s="2"/>
    </row>
    <row r="4" spans="2:23" ht="15">
      <c r="B4" s="11"/>
      <c r="C4" s="12"/>
      <c r="D4" s="13"/>
      <c r="E4" s="12"/>
      <c r="F4" s="13"/>
      <c r="G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2"/>
      <c r="S4" s="2"/>
      <c r="T4" s="2"/>
      <c r="U4" s="2"/>
      <c r="V4" s="2"/>
      <c r="W4" s="2"/>
    </row>
    <row r="5" spans="2:23" ht="12.75">
      <c r="B5" s="15" t="s">
        <v>1</v>
      </c>
      <c r="C5" s="21">
        <v>2000</v>
      </c>
      <c r="D5" s="22">
        <v>2001</v>
      </c>
      <c r="E5" s="21">
        <v>2002</v>
      </c>
      <c r="F5" s="22">
        <v>2003</v>
      </c>
      <c r="G5" s="21">
        <v>2004</v>
      </c>
      <c r="H5" s="23">
        <v>2005</v>
      </c>
      <c r="I5" s="23">
        <v>2006</v>
      </c>
      <c r="J5" s="23">
        <v>2007</v>
      </c>
      <c r="K5" s="23">
        <v>2008</v>
      </c>
      <c r="L5" s="23">
        <v>2009</v>
      </c>
      <c r="M5" s="23">
        <v>2010</v>
      </c>
      <c r="N5" s="23">
        <v>2011</v>
      </c>
      <c r="O5" s="23">
        <v>2012</v>
      </c>
      <c r="P5" s="23">
        <v>2013</v>
      </c>
      <c r="Q5" s="23">
        <v>2014</v>
      </c>
      <c r="R5" s="2"/>
      <c r="S5" s="2"/>
      <c r="T5" s="2"/>
      <c r="U5" s="2"/>
      <c r="V5" s="2"/>
      <c r="W5" s="2"/>
    </row>
    <row r="6" spans="2:23" ht="7.5" customHeight="1">
      <c r="B6" s="6"/>
      <c r="C6" s="24"/>
      <c r="D6" s="24"/>
      <c r="E6" s="24"/>
      <c r="F6" s="24"/>
      <c r="G6" s="24"/>
      <c r="H6" s="24"/>
      <c r="I6" s="25"/>
      <c r="J6" s="26"/>
      <c r="K6" s="26"/>
      <c r="L6" s="26"/>
      <c r="M6" s="26"/>
      <c r="N6" s="26"/>
      <c r="O6" s="26"/>
      <c r="P6" s="26"/>
      <c r="Q6" s="26"/>
      <c r="R6" s="2"/>
      <c r="S6" s="2"/>
      <c r="T6" s="2"/>
      <c r="U6" s="2"/>
      <c r="V6" s="2"/>
      <c r="W6" s="2"/>
    </row>
    <row r="7" spans="2:23" ht="12.75">
      <c r="B7" s="7" t="s">
        <v>2</v>
      </c>
      <c r="C7" s="27">
        <v>2426</v>
      </c>
      <c r="D7" s="27">
        <v>2040</v>
      </c>
      <c r="E7" s="27">
        <v>1724</v>
      </c>
      <c r="F7" s="27">
        <v>1902</v>
      </c>
      <c r="G7" s="27">
        <v>2295</v>
      </c>
      <c r="H7" s="27">
        <f>162+113+170+169+413+329+206+149+154+108+110+90</f>
        <v>2173</v>
      </c>
      <c r="I7" s="27">
        <v>1071</v>
      </c>
      <c r="J7" s="28">
        <v>1275</v>
      </c>
      <c r="K7" s="29">
        <v>994</v>
      </c>
      <c r="L7" s="27">
        <v>1192</v>
      </c>
      <c r="M7" s="27">
        <v>1292</v>
      </c>
      <c r="N7" s="27">
        <v>1384</v>
      </c>
      <c r="O7" s="27">
        <v>1425</v>
      </c>
      <c r="P7" s="27">
        <v>1420</v>
      </c>
      <c r="Q7" s="27">
        <v>1751</v>
      </c>
      <c r="R7" s="7"/>
      <c r="S7" s="2"/>
      <c r="T7" s="2"/>
      <c r="U7" s="2"/>
      <c r="V7" s="2"/>
      <c r="W7" s="2"/>
    </row>
    <row r="8" spans="2:23" ht="12.75">
      <c r="B8" s="7" t="s">
        <v>3</v>
      </c>
      <c r="C8" s="27">
        <v>110</v>
      </c>
      <c r="D8" s="27">
        <v>110</v>
      </c>
      <c r="E8" s="27">
        <v>129</v>
      </c>
      <c r="F8" s="27">
        <v>114</v>
      </c>
      <c r="G8" s="27">
        <v>132</v>
      </c>
      <c r="H8" s="27">
        <f>8+7+15+13+11+13+10+11+6+21+17+14</f>
        <v>146</v>
      </c>
      <c r="I8" s="27">
        <v>145</v>
      </c>
      <c r="J8" s="28">
        <v>175</v>
      </c>
      <c r="K8" s="28">
        <v>136</v>
      </c>
      <c r="L8" s="27">
        <v>151</v>
      </c>
      <c r="M8" s="27">
        <v>147</v>
      </c>
      <c r="N8" s="27">
        <v>153</v>
      </c>
      <c r="O8" s="27">
        <v>171</v>
      </c>
      <c r="P8" s="27">
        <v>133</v>
      </c>
      <c r="Q8" s="27">
        <v>163</v>
      </c>
      <c r="R8" s="7"/>
      <c r="S8" s="2"/>
      <c r="T8" s="2"/>
      <c r="U8" s="2"/>
      <c r="V8" s="2"/>
      <c r="W8" s="2"/>
    </row>
    <row r="9" spans="2:23" ht="12.75">
      <c r="B9" s="7" t="s">
        <v>4</v>
      </c>
      <c r="C9" s="27">
        <v>1689</v>
      </c>
      <c r="D9" s="27">
        <v>1545</v>
      </c>
      <c r="E9" s="27">
        <v>1550</v>
      </c>
      <c r="F9" s="27">
        <v>1370</v>
      </c>
      <c r="G9" s="27">
        <v>1827</v>
      </c>
      <c r="H9" s="27">
        <f>96+108+156+196+211+269+256+148+234+150+167+125</f>
        <v>2116</v>
      </c>
      <c r="I9" s="27">
        <v>2116</v>
      </c>
      <c r="J9" s="28">
        <v>2581</v>
      </c>
      <c r="K9" s="28">
        <v>2334</v>
      </c>
      <c r="L9" s="27">
        <v>2312</v>
      </c>
      <c r="M9" s="27">
        <v>2252</v>
      </c>
      <c r="N9" s="27">
        <v>2494</v>
      </c>
      <c r="O9" s="27">
        <v>2577</v>
      </c>
      <c r="P9" s="27">
        <v>2414</v>
      </c>
      <c r="Q9" s="27">
        <v>2634</v>
      </c>
      <c r="R9" s="7"/>
      <c r="S9" s="2"/>
      <c r="T9" s="2"/>
      <c r="U9" s="2"/>
      <c r="V9" s="2"/>
      <c r="W9" s="2"/>
    </row>
    <row r="10" spans="2:23" ht="12.75">
      <c r="B10" s="7" t="s">
        <v>5</v>
      </c>
      <c r="C10" s="27">
        <v>621</v>
      </c>
      <c r="D10" s="27">
        <v>686</v>
      </c>
      <c r="E10" s="27">
        <v>618</v>
      </c>
      <c r="F10" s="27">
        <v>620</v>
      </c>
      <c r="G10" s="27">
        <v>692</v>
      </c>
      <c r="H10" s="27">
        <f>48+41+44+35+49+76+83+73+69+92+30+54</f>
        <v>694</v>
      </c>
      <c r="I10" s="27">
        <v>594</v>
      </c>
      <c r="J10" s="28">
        <v>586</v>
      </c>
      <c r="K10" s="28">
        <v>576</v>
      </c>
      <c r="L10" s="27">
        <v>695</v>
      </c>
      <c r="M10" s="27">
        <v>778</v>
      </c>
      <c r="N10" s="27">
        <v>718</v>
      </c>
      <c r="O10" s="27">
        <v>740</v>
      </c>
      <c r="P10" s="27">
        <v>914</v>
      </c>
      <c r="Q10" s="27">
        <v>810</v>
      </c>
      <c r="R10" s="7"/>
      <c r="S10" s="2"/>
      <c r="T10" s="2"/>
      <c r="U10" s="2"/>
      <c r="V10" s="2"/>
      <c r="W10" s="2"/>
    </row>
    <row r="11" spans="2:23" ht="12.75">
      <c r="B11" s="7" t="s">
        <v>6</v>
      </c>
      <c r="C11" s="27">
        <v>10006</v>
      </c>
      <c r="D11" s="27">
        <v>9017</v>
      </c>
      <c r="E11" s="27">
        <v>9503</v>
      </c>
      <c r="F11" s="27">
        <v>10218</v>
      </c>
      <c r="G11" s="27">
        <v>12745</v>
      </c>
      <c r="H11" s="27">
        <f>642+620+734+1135+1413+1823+1652+1423+1273+840+754+894</f>
        <v>13203</v>
      </c>
      <c r="I11" s="27">
        <v>12828</v>
      </c>
      <c r="J11" s="28">
        <v>13271</v>
      </c>
      <c r="K11" s="28">
        <v>11838</v>
      </c>
      <c r="L11" s="27">
        <v>12697</v>
      </c>
      <c r="M11" s="27">
        <v>12701</v>
      </c>
      <c r="N11" s="27">
        <v>13660</v>
      </c>
      <c r="O11" s="27">
        <v>13535</v>
      </c>
      <c r="P11" s="27">
        <v>13210</v>
      </c>
      <c r="Q11" s="27">
        <v>14252</v>
      </c>
      <c r="R11" s="7"/>
      <c r="S11" s="2"/>
      <c r="T11" s="2"/>
      <c r="U11" s="2"/>
      <c r="V11" s="2"/>
      <c r="W11" s="2"/>
    </row>
    <row r="12" spans="2:23" ht="12.75">
      <c r="B12" s="7" t="s">
        <v>7</v>
      </c>
      <c r="C12" s="27">
        <v>2696</v>
      </c>
      <c r="D12" s="27">
        <v>2532</v>
      </c>
      <c r="E12" s="27">
        <v>2546</v>
      </c>
      <c r="F12" s="27">
        <v>2800</v>
      </c>
      <c r="G12" s="27">
        <v>2682</v>
      </c>
      <c r="H12" s="27">
        <f>176+209+198+208+173+314+373+256+298+286+134+182</f>
        <v>2807</v>
      </c>
      <c r="I12" s="27">
        <v>2700</v>
      </c>
      <c r="J12" s="28">
        <v>3009</v>
      </c>
      <c r="K12" s="28">
        <v>2616</v>
      </c>
      <c r="L12" s="27">
        <v>3114</v>
      </c>
      <c r="M12" s="27">
        <v>3017</v>
      </c>
      <c r="N12" s="27">
        <v>2916</v>
      </c>
      <c r="O12" s="27">
        <v>2944</v>
      </c>
      <c r="P12" s="27">
        <v>3292</v>
      </c>
      <c r="Q12" s="27">
        <v>3496</v>
      </c>
      <c r="R12" s="7"/>
      <c r="S12" s="2"/>
      <c r="T12" s="2"/>
      <c r="U12" s="2"/>
      <c r="V12" s="2"/>
      <c r="W12" s="2"/>
    </row>
    <row r="13" spans="2:23" ht="12.75">
      <c r="B13" s="7" t="s">
        <v>8</v>
      </c>
      <c r="C13" s="27">
        <v>19549</v>
      </c>
      <c r="D13" s="27">
        <v>18861</v>
      </c>
      <c r="E13" s="27">
        <v>17125</v>
      </c>
      <c r="F13" s="27">
        <v>18257</v>
      </c>
      <c r="G13" s="27">
        <v>21895</v>
      </c>
      <c r="H13" s="27">
        <f>1973+2498+2190+2757+1528+1312+1786+1588+1150+1865+1696+1197</f>
        <v>21540</v>
      </c>
      <c r="I13" s="27">
        <v>20723</v>
      </c>
      <c r="J13" s="28">
        <v>23416</v>
      </c>
      <c r="K13" s="28">
        <v>19381</v>
      </c>
      <c r="L13" s="27">
        <v>20877</v>
      </c>
      <c r="M13" s="27">
        <v>21621</v>
      </c>
      <c r="N13" s="27">
        <v>20478</v>
      </c>
      <c r="O13" s="27">
        <v>19672</v>
      </c>
      <c r="P13" s="27">
        <v>21158</v>
      </c>
      <c r="Q13" s="27">
        <v>20990</v>
      </c>
      <c r="R13" s="7"/>
      <c r="S13" s="2"/>
      <c r="T13" s="2"/>
      <c r="U13" s="2"/>
      <c r="V13" s="2"/>
      <c r="W13" s="2"/>
    </row>
    <row r="14" spans="2:23" ht="12.75">
      <c r="B14" s="7" t="s">
        <v>9</v>
      </c>
      <c r="C14" s="27">
        <v>1647</v>
      </c>
      <c r="D14" s="27">
        <v>1831</v>
      </c>
      <c r="E14" s="27">
        <v>1919</v>
      </c>
      <c r="F14" s="27">
        <v>2261</v>
      </c>
      <c r="G14" s="27">
        <v>2625</v>
      </c>
      <c r="H14" s="27">
        <f>219+153+343+168+242+220+191+200+162+212+224+149</f>
        <v>2483</v>
      </c>
      <c r="I14" s="27">
        <v>2280</v>
      </c>
      <c r="J14" s="28">
        <v>2139</v>
      </c>
      <c r="K14" s="28">
        <v>1933</v>
      </c>
      <c r="L14" s="27">
        <v>2196</v>
      </c>
      <c r="M14" s="27">
        <v>2301</v>
      </c>
      <c r="N14" s="27">
        <v>2126</v>
      </c>
      <c r="O14" s="27">
        <v>2016</v>
      </c>
      <c r="P14" s="27">
        <v>2183</v>
      </c>
      <c r="Q14" s="27">
        <v>2370</v>
      </c>
      <c r="R14" s="7"/>
      <c r="S14" s="2"/>
      <c r="T14" s="2"/>
      <c r="U14" s="2"/>
      <c r="V14" s="2"/>
      <c r="W14" s="2"/>
    </row>
    <row r="15" spans="2:23" ht="12.75">
      <c r="B15" s="7" t="s">
        <v>10</v>
      </c>
      <c r="C15" s="27">
        <v>20854</v>
      </c>
      <c r="D15" s="27">
        <v>18972</v>
      </c>
      <c r="E15" s="27">
        <v>19940</v>
      </c>
      <c r="F15" s="27">
        <v>21194</v>
      </c>
      <c r="G15" s="27">
        <v>22574</v>
      </c>
      <c r="H15" s="27">
        <f>1750+1618+1791+2095+2421+3123+2697+1481+1823+1757+1775+1918</f>
        <v>24249</v>
      </c>
      <c r="I15" s="27">
        <v>22567</v>
      </c>
      <c r="J15" s="28">
        <v>23103</v>
      </c>
      <c r="K15" s="28">
        <v>19160</v>
      </c>
      <c r="L15" s="27">
        <v>21737</v>
      </c>
      <c r="M15" s="27">
        <v>22222</v>
      </c>
      <c r="N15" s="27">
        <v>23985</v>
      </c>
      <c r="O15" s="27">
        <v>26445</v>
      </c>
      <c r="P15" s="27">
        <v>26726</v>
      </c>
      <c r="Q15" s="27">
        <v>30098</v>
      </c>
      <c r="R15" s="7"/>
      <c r="S15" s="2"/>
      <c r="T15" s="2"/>
      <c r="U15" s="2"/>
      <c r="V15" s="2"/>
      <c r="W15" s="2"/>
    </row>
    <row r="16" spans="2:23" ht="12.75">
      <c r="B16" s="7" t="s">
        <v>11</v>
      </c>
      <c r="C16" s="27">
        <v>14246</v>
      </c>
      <c r="D16" s="27">
        <v>12564</v>
      </c>
      <c r="E16" s="27">
        <v>12805</v>
      </c>
      <c r="F16" s="27">
        <v>12695</v>
      </c>
      <c r="G16" s="27">
        <v>13559</v>
      </c>
      <c r="H16" s="27">
        <f>759+642+861+1426+1685+1894+1557+801+845+626+708+734</f>
        <v>12538</v>
      </c>
      <c r="I16" s="27">
        <v>9650</v>
      </c>
      <c r="J16" s="28">
        <v>9099</v>
      </c>
      <c r="K16" s="28">
        <v>8583</v>
      </c>
      <c r="L16" s="27">
        <v>8822</v>
      </c>
      <c r="M16" s="27">
        <v>10756</v>
      </c>
      <c r="N16" s="27">
        <v>11206</v>
      </c>
      <c r="O16" s="27">
        <v>12272</v>
      </c>
      <c r="P16" s="27">
        <v>13428</v>
      </c>
      <c r="Q16" s="27">
        <v>14258</v>
      </c>
      <c r="R16" s="7"/>
      <c r="S16" s="2"/>
      <c r="T16" s="2"/>
      <c r="U16" s="2"/>
      <c r="V16" s="2"/>
      <c r="W16" s="2"/>
    </row>
    <row r="17" spans="2:23" ht="12.75">
      <c r="B17" s="7" t="s">
        <v>12</v>
      </c>
      <c r="C17" s="27">
        <v>57</v>
      </c>
      <c r="D17" s="27">
        <v>47</v>
      </c>
      <c r="E17" s="27">
        <v>55</v>
      </c>
      <c r="F17" s="27">
        <v>55</v>
      </c>
      <c r="G17" s="27">
        <v>64</v>
      </c>
      <c r="H17" s="27">
        <f>5+1+4+10+12+11+6+6+6+9+3+2</f>
        <v>75</v>
      </c>
      <c r="I17" s="27">
        <v>95</v>
      </c>
      <c r="J17" s="28">
        <v>72</v>
      </c>
      <c r="K17" s="28">
        <v>73</v>
      </c>
      <c r="L17" s="27">
        <v>89</v>
      </c>
      <c r="M17" s="27">
        <v>81</v>
      </c>
      <c r="N17" s="27">
        <v>67</v>
      </c>
      <c r="O17" s="27">
        <v>68</v>
      </c>
      <c r="P17" s="27">
        <v>59</v>
      </c>
      <c r="Q17" s="27">
        <v>98</v>
      </c>
      <c r="R17" s="7"/>
      <c r="S17" s="2"/>
      <c r="T17" s="2"/>
      <c r="U17" s="2"/>
      <c r="V17" s="2"/>
      <c r="W17" s="2"/>
    </row>
    <row r="18" spans="2:23" ht="12.75">
      <c r="B18" s="7" t="s">
        <v>13</v>
      </c>
      <c r="C18" s="27">
        <v>152</v>
      </c>
      <c r="D18" s="27">
        <v>176</v>
      </c>
      <c r="E18" s="27">
        <v>188</v>
      </c>
      <c r="F18" s="27">
        <v>209</v>
      </c>
      <c r="G18" s="27">
        <v>231</v>
      </c>
      <c r="H18" s="27">
        <f>28+22+25+33+29+37+13+22+17+48+16+25</f>
        <v>315</v>
      </c>
      <c r="I18" s="27">
        <v>221</v>
      </c>
      <c r="J18" s="28">
        <v>234</v>
      </c>
      <c r="K18" s="28">
        <v>210</v>
      </c>
      <c r="L18" s="27">
        <v>306</v>
      </c>
      <c r="M18" s="27">
        <v>238</v>
      </c>
      <c r="N18" s="27">
        <v>218</v>
      </c>
      <c r="O18" s="27">
        <v>241</v>
      </c>
      <c r="P18" s="27">
        <v>245</v>
      </c>
      <c r="Q18" s="27">
        <v>211</v>
      </c>
      <c r="R18" s="7"/>
      <c r="S18" s="2"/>
      <c r="T18" s="2"/>
      <c r="U18" s="2"/>
      <c r="V18" s="2"/>
      <c r="W18" s="2"/>
    </row>
    <row r="19" spans="2:23" ht="12.75">
      <c r="B19" s="7" t="s">
        <v>14</v>
      </c>
      <c r="C19" s="27">
        <v>14118</v>
      </c>
      <c r="D19" s="27">
        <v>15403</v>
      </c>
      <c r="E19" s="27">
        <v>17150</v>
      </c>
      <c r="F19" s="27">
        <v>19278</v>
      </c>
      <c r="G19" s="27">
        <v>21242</v>
      </c>
      <c r="H19" s="27">
        <f>2451+1935+3211+1426+1555+1841+1920+1741+1202+1353+1612+2468</f>
        <v>22715</v>
      </c>
      <c r="I19" s="27">
        <v>16958</v>
      </c>
      <c r="J19" s="28">
        <v>17027</v>
      </c>
      <c r="K19" s="28">
        <v>14956</v>
      </c>
      <c r="L19" s="27">
        <v>18586</v>
      </c>
      <c r="M19" s="27">
        <v>18212</v>
      </c>
      <c r="N19" s="27">
        <v>18274</v>
      </c>
      <c r="O19" s="27">
        <v>18578</v>
      </c>
      <c r="P19" s="27">
        <v>18206</v>
      </c>
      <c r="Q19" s="27">
        <v>20484</v>
      </c>
      <c r="R19" s="7"/>
      <c r="S19" s="2"/>
      <c r="T19" s="2"/>
      <c r="U19" s="2"/>
      <c r="V19" s="2"/>
      <c r="W19" s="2"/>
    </row>
    <row r="20" spans="2:23" ht="12.75">
      <c r="B20" s="7" t="s">
        <v>15</v>
      </c>
      <c r="C20" s="27">
        <v>4624</v>
      </c>
      <c r="D20" s="27">
        <v>4692</v>
      </c>
      <c r="E20" s="27">
        <v>5021</v>
      </c>
      <c r="F20" s="27">
        <v>5156</v>
      </c>
      <c r="G20" s="27">
        <v>7093</v>
      </c>
      <c r="H20" s="27">
        <f>603+496+997+717+521+625+524+307+327+463+415+385</f>
        <v>6380</v>
      </c>
      <c r="I20" s="27">
        <v>4697</v>
      </c>
      <c r="J20" s="28">
        <v>4226</v>
      </c>
      <c r="K20" s="28">
        <v>3876</v>
      </c>
      <c r="L20" s="27">
        <v>4241</v>
      </c>
      <c r="M20" s="27">
        <v>4965</v>
      </c>
      <c r="N20" s="27">
        <v>5764</v>
      </c>
      <c r="O20" s="27">
        <v>6113</v>
      </c>
      <c r="P20" s="27">
        <v>5810</v>
      </c>
      <c r="Q20" s="27">
        <v>6394</v>
      </c>
      <c r="R20" s="7"/>
      <c r="S20" s="2"/>
      <c r="T20" s="2"/>
      <c r="U20" s="2"/>
      <c r="V20" s="2"/>
      <c r="W20" s="2"/>
    </row>
    <row r="21" spans="2:23" ht="12.75">
      <c r="B21" s="7" t="s">
        <v>16</v>
      </c>
      <c r="C21" s="27">
        <v>1013</v>
      </c>
      <c r="D21" s="27">
        <v>1007</v>
      </c>
      <c r="E21" s="27">
        <v>1066</v>
      </c>
      <c r="F21" s="27">
        <v>1119</v>
      </c>
      <c r="G21" s="27">
        <v>1362</v>
      </c>
      <c r="H21" s="27">
        <f>247+184+277+97+72+96+48+72+57+111+98+118</f>
        <v>1477</v>
      </c>
      <c r="I21" s="27">
        <v>1352</v>
      </c>
      <c r="J21" s="28">
        <v>1399</v>
      </c>
      <c r="K21" s="28">
        <v>1200</v>
      </c>
      <c r="L21" s="27">
        <v>1554</v>
      </c>
      <c r="M21" s="27">
        <v>1563</v>
      </c>
      <c r="N21" s="27">
        <v>2007</v>
      </c>
      <c r="O21" s="27">
        <v>2063</v>
      </c>
      <c r="P21" s="27">
        <v>2127</v>
      </c>
      <c r="Q21" s="27">
        <v>2160</v>
      </c>
      <c r="R21" s="7"/>
      <c r="S21" s="2"/>
      <c r="T21" s="2"/>
      <c r="U21" s="2"/>
      <c r="V21" s="2"/>
      <c r="W21" s="2"/>
    </row>
    <row r="22" spans="2:23" ht="12.75">
      <c r="B22" s="7" t="s">
        <v>17</v>
      </c>
      <c r="C22" s="27">
        <v>913</v>
      </c>
      <c r="D22" s="27">
        <v>970</v>
      </c>
      <c r="E22" s="27">
        <v>956</v>
      </c>
      <c r="F22" s="27">
        <v>1087</v>
      </c>
      <c r="G22" s="27">
        <v>1160</v>
      </c>
      <c r="H22" s="27">
        <f>103+130+130+81+132+148+144+35+62+88+87+47</f>
        <v>1187</v>
      </c>
      <c r="I22" s="27">
        <v>1089</v>
      </c>
      <c r="J22" s="28">
        <v>1105</v>
      </c>
      <c r="K22" s="28">
        <v>1135</v>
      </c>
      <c r="L22" s="27">
        <v>1395</v>
      </c>
      <c r="M22" s="27">
        <v>1517</v>
      </c>
      <c r="N22" s="27">
        <v>1534</v>
      </c>
      <c r="O22" s="27">
        <v>1529</v>
      </c>
      <c r="P22" s="27">
        <v>1663</v>
      </c>
      <c r="Q22" s="27">
        <v>1559</v>
      </c>
      <c r="R22" s="7"/>
      <c r="S22" s="2"/>
      <c r="T22" s="2"/>
      <c r="U22" s="2"/>
      <c r="V22" s="2"/>
      <c r="W22" s="2"/>
    </row>
    <row r="23" spans="2:23" ht="12.75">
      <c r="B23" s="7" t="s">
        <v>18</v>
      </c>
      <c r="C23" s="27">
        <v>3613</v>
      </c>
      <c r="D23" s="27">
        <v>3064</v>
      </c>
      <c r="E23" s="27">
        <v>2736</v>
      </c>
      <c r="F23" s="27">
        <v>2943</v>
      </c>
      <c r="G23" s="27">
        <v>3532</v>
      </c>
      <c r="H23" s="27">
        <f>260+215+246+405+298+464+393+158+194+239+196+183</f>
        <v>3251</v>
      </c>
      <c r="I23" s="27">
        <v>2534</v>
      </c>
      <c r="J23" s="28">
        <v>2082</v>
      </c>
      <c r="K23" s="28">
        <v>2367</v>
      </c>
      <c r="L23" s="27">
        <v>2616</v>
      </c>
      <c r="M23" s="27">
        <v>2866</v>
      </c>
      <c r="N23" s="27">
        <v>2799</v>
      </c>
      <c r="O23" s="27">
        <v>3030</v>
      </c>
      <c r="P23" s="27">
        <v>2916</v>
      </c>
      <c r="Q23" s="27">
        <v>3319</v>
      </c>
      <c r="R23" s="7"/>
      <c r="S23" s="2"/>
      <c r="T23" s="2"/>
      <c r="U23" s="2"/>
      <c r="V23" s="2"/>
      <c r="W23" s="2"/>
    </row>
    <row r="24" spans="2:23" ht="12.75">
      <c r="B24" s="7" t="s">
        <v>19</v>
      </c>
      <c r="C24" s="27">
        <v>1405</v>
      </c>
      <c r="D24" s="27">
        <v>2286</v>
      </c>
      <c r="E24" s="27">
        <v>1327</v>
      </c>
      <c r="F24" s="27">
        <v>1431</v>
      </c>
      <c r="G24" s="27">
        <v>1463</v>
      </c>
      <c r="H24" s="27">
        <f>87+116+79+136+145+189+207+131+53+46+86+80</f>
        <v>1355</v>
      </c>
      <c r="I24" s="27">
        <v>1433</v>
      </c>
      <c r="J24" s="28">
        <v>1346</v>
      </c>
      <c r="K24" s="28">
        <v>1253</v>
      </c>
      <c r="L24" s="27">
        <v>1148</v>
      </c>
      <c r="M24" s="27">
        <v>1357</v>
      </c>
      <c r="N24" s="27">
        <v>1539</v>
      </c>
      <c r="O24" s="27">
        <v>1332</v>
      </c>
      <c r="P24" s="27">
        <v>1609</v>
      </c>
      <c r="Q24" s="27">
        <v>1589</v>
      </c>
      <c r="R24" s="7"/>
      <c r="S24" s="2"/>
      <c r="T24" s="2"/>
      <c r="U24" s="2"/>
      <c r="V24" s="2"/>
      <c r="W24" s="2"/>
    </row>
    <row r="25" spans="2:23" ht="12.75">
      <c r="B25" s="7" t="s">
        <v>20</v>
      </c>
      <c r="C25" s="27">
        <v>3682</v>
      </c>
      <c r="D25" s="27">
        <v>3921</v>
      </c>
      <c r="E25" s="27">
        <v>3287</v>
      </c>
      <c r="F25" s="27">
        <v>3679</v>
      </c>
      <c r="G25" s="27">
        <v>4286</v>
      </c>
      <c r="H25" s="27">
        <f>594+447+765+1017+327+212+118+103+148+295+321+226</f>
        <v>4573</v>
      </c>
      <c r="I25" s="27">
        <v>4029</v>
      </c>
      <c r="J25" s="28">
        <v>4124</v>
      </c>
      <c r="K25" s="28">
        <v>3529</v>
      </c>
      <c r="L25" s="27">
        <v>3867</v>
      </c>
      <c r="M25" s="27">
        <v>3757</v>
      </c>
      <c r="N25" s="27">
        <v>3557</v>
      </c>
      <c r="O25" s="27">
        <v>3519</v>
      </c>
      <c r="P25" s="27">
        <v>3408</v>
      </c>
      <c r="Q25" s="27">
        <v>3500</v>
      </c>
      <c r="R25" s="7"/>
      <c r="S25" s="2"/>
      <c r="T25" s="2"/>
      <c r="U25" s="2"/>
      <c r="V25" s="2"/>
      <c r="W25" s="2"/>
    </row>
    <row r="26" spans="2:23" ht="12.75">
      <c r="B26" s="7" t="s">
        <v>21</v>
      </c>
      <c r="C26" s="27">
        <v>12690</v>
      </c>
      <c r="D26" s="27">
        <v>12989</v>
      </c>
      <c r="E26" s="27">
        <v>12908</v>
      </c>
      <c r="F26" s="27">
        <v>14462</v>
      </c>
      <c r="G26" s="27">
        <v>16617</v>
      </c>
      <c r="H26" s="27">
        <f>1371+997+1825+1160+1564+1721+1940+1717+1068+1191+1370+1156</f>
        <v>17080</v>
      </c>
      <c r="I26" s="27">
        <v>15646</v>
      </c>
      <c r="J26" s="28">
        <v>15694</v>
      </c>
      <c r="K26" s="28">
        <v>14325</v>
      </c>
      <c r="L26" s="27">
        <v>15468</v>
      </c>
      <c r="M26" s="27">
        <v>16622</v>
      </c>
      <c r="N26" s="27">
        <v>16004</v>
      </c>
      <c r="O26" s="27">
        <v>17179</v>
      </c>
      <c r="P26" s="27">
        <v>19632</v>
      </c>
      <c r="Q26" s="27">
        <v>19889</v>
      </c>
      <c r="R26" s="7"/>
      <c r="S26" s="2"/>
      <c r="T26" s="2"/>
      <c r="U26" s="2"/>
      <c r="V26" s="2"/>
      <c r="W26" s="2"/>
    </row>
    <row r="27" spans="2:23" ht="12.75">
      <c r="B27" s="7" t="s">
        <v>22</v>
      </c>
      <c r="C27" s="27">
        <v>65449</v>
      </c>
      <c r="D27" s="27">
        <v>67161</v>
      </c>
      <c r="E27" s="27">
        <v>60111</v>
      </c>
      <c r="F27" s="27">
        <v>61190</v>
      </c>
      <c r="G27" s="27">
        <v>70787</v>
      </c>
      <c r="H27" s="27">
        <f>7548+8452+8448+9709+5738+3975+5049+3903+3104+6505+5434+4695</f>
        <v>72560</v>
      </c>
      <c r="I27" s="27">
        <v>67576</v>
      </c>
      <c r="J27" s="28">
        <v>64893</v>
      </c>
      <c r="K27" s="28">
        <v>54360</v>
      </c>
      <c r="L27" s="27">
        <v>64342</v>
      </c>
      <c r="M27" s="27">
        <v>64616</v>
      </c>
      <c r="N27" s="27">
        <v>63279</v>
      </c>
      <c r="O27" s="27">
        <v>62781</v>
      </c>
      <c r="P27" s="27">
        <v>62970</v>
      </c>
      <c r="Q27" s="27">
        <v>64659</v>
      </c>
      <c r="R27" s="7"/>
      <c r="S27" s="2"/>
      <c r="T27" s="2"/>
      <c r="U27" s="2"/>
      <c r="V27" s="2"/>
      <c r="W27" s="2"/>
    </row>
    <row r="28" spans="2:23" ht="12.75">
      <c r="B28" s="7" t="s">
        <v>23</v>
      </c>
      <c r="C28" s="27">
        <v>17936</v>
      </c>
      <c r="D28" s="27">
        <v>17281</v>
      </c>
      <c r="E28" s="27">
        <v>16006</v>
      </c>
      <c r="F28" s="27">
        <v>14780</v>
      </c>
      <c r="G28" s="27">
        <v>16925</v>
      </c>
      <c r="H28" s="27">
        <f>2209+2492+2661+2108+775+715+596+474+523+710+1140+1366</f>
        <v>15769</v>
      </c>
      <c r="I28" s="27">
        <v>12137</v>
      </c>
      <c r="J28" s="28">
        <v>11266</v>
      </c>
      <c r="K28" s="28">
        <v>9820</v>
      </c>
      <c r="L28" s="27">
        <v>11131</v>
      </c>
      <c r="M28" s="27">
        <v>11561</v>
      </c>
      <c r="N28" s="27">
        <v>12281</v>
      </c>
      <c r="O28" s="27">
        <v>11735</v>
      </c>
      <c r="P28" s="27">
        <v>12094</v>
      </c>
      <c r="Q28" s="27">
        <v>12863</v>
      </c>
      <c r="R28" s="7"/>
      <c r="S28" s="2"/>
      <c r="T28" s="2"/>
      <c r="U28" s="2"/>
      <c r="V28" s="2"/>
      <c r="W28" s="2"/>
    </row>
    <row r="29" spans="2:23" ht="12.75">
      <c r="B29" s="7" t="s">
        <v>24</v>
      </c>
      <c r="C29" s="27">
        <v>3328</v>
      </c>
      <c r="D29" s="27">
        <v>3242</v>
      </c>
      <c r="E29" s="27">
        <v>2546</v>
      </c>
      <c r="F29" s="27">
        <v>2501</v>
      </c>
      <c r="G29" s="27">
        <v>3944</v>
      </c>
      <c r="H29" s="27">
        <f>1223+884+1429+576+170+149+121+152+149+239+215+257</f>
        <v>5564</v>
      </c>
      <c r="I29" s="27">
        <v>3680</v>
      </c>
      <c r="J29" s="28">
        <v>3372</v>
      </c>
      <c r="K29" s="28">
        <v>3185</v>
      </c>
      <c r="L29" s="27">
        <v>3503</v>
      </c>
      <c r="M29" s="27">
        <v>3847</v>
      </c>
      <c r="N29" s="27">
        <v>4212</v>
      </c>
      <c r="O29" s="27">
        <v>4415</v>
      </c>
      <c r="P29" s="27">
        <v>4476</v>
      </c>
      <c r="Q29" s="27">
        <v>4288</v>
      </c>
      <c r="R29" s="7"/>
      <c r="S29" s="2"/>
      <c r="T29" s="2"/>
      <c r="U29" s="2"/>
      <c r="V29" s="2"/>
      <c r="W29" s="2"/>
    </row>
    <row r="30" spans="2:23" ht="12.75">
      <c r="B30" s="7" t="s">
        <v>25</v>
      </c>
      <c r="C30" s="27">
        <v>507</v>
      </c>
      <c r="D30" s="27">
        <v>603</v>
      </c>
      <c r="E30" s="27">
        <v>514</v>
      </c>
      <c r="F30" s="27">
        <v>562</v>
      </c>
      <c r="G30" s="27">
        <v>805</v>
      </c>
      <c r="H30" s="27">
        <f>55+44+58+34+146+105+103+31+37+25+56+33</f>
        <v>727</v>
      </c>
      <c r="I30" s="27">
        <v>575</v>
      </c>
      <c r="J30" s="28">
        <v>427</v>
      </c>
      <c r="K30" s="28">
        <v>457</v>
      </c>
      <c r="L30" s="27">
        <v>500</v>
      </c>
      <c r="M30" s="27">
        <v>514</v>
      </c>
      <c r="N30" s="27">
        <v>558</v>
      </c>
      <c r="O30" s="27">
        <v>550</v>
      </c>
      <c r="P30" s="27">
        <v>614</v>
      </c>
      <c r="Q30" s="27">
        <v>649</v>
      </c>
      <c r="R30" s="7"/>
      <c r="S30" s="2"/>
      <c r="T30" s="2"/>
      <c r="U30" s="2"/>
      <c r="V30" s="2"/>
      <c r="W30" s="2"/>
    </row>
    <row r="31" spans="2:23" ht="12.75">
      <c r="B31" s="7" t="s">
        <v>26</v>
      </c>
      <c r="C31" s="27">
        <v>2534</v>
      </c>
      <c r="D31" s="27">
        <v>3072</v>
      </c>
      <c r="E31" s="27">
        <v>2356</v>
      </c>
      <c r="F31" s="27">
        <v>2560</v>
      </c>
      <c r="G31" s="27">
        <v>3104</v>
      </c>
      <c r="H31" s="27">
        <f>344+205+378+171+279+347+332+139+157+185+134+191</f>
        <v>2862</v>
      </c>
      <c r="I31" s="27">
        <v>2632</v>
      </c>
      <c r="J31" s="28">
        <v>2570</v>
      </c>
      <c r="K31" s="28">
        <v>2429</v>
      </c>
      <c r="L31" s="27">
        <v>2886</v>
      </c>
      <c r="M31" s="27">
        <v>3178</v>
      </c>
      <c r="N31" s="27">
        <v>3405</v>
      </c>
      <c r="O31" s="27">
        <v>3644</v>
      </c>
      <c r="P31" s="27">
        <v>3572</v>
      </c>
      <c r="Q31" s="27">
        <v>4174</v>
      </c>
      <c r="R31" s="7"/>
      <c r="S31" s="2"/>
      <c r="T31" s="2"/>
      <c r="U31" s="2"/>
      <c r="V31" s="2"/>
      <c r="W31" s="2"/>
    </row>
    <row r="32" spans="2:23" ht="12.75">
      <c r="B32" s="7" t="s">
        <v>27</v>
      </c>
      <c r="C32" s="27">
        <v>135</v>
      </c>
      <c r="D32" s="27">
        <v>124</v>
      </c>
      <c r="E32" s="27">
        <v>147</v>
      </c>
      <c r="F32" s="27">
        <v>179</v>
      </c>
      <c r="G32" s="27">
        <v>177</v>
      </c>
      <c r="H32" s="27">
        <f>34+30+40+21+3+24+3+7+21+25+10+8</f>
        <v>226</v>
      </c>
      <c r="I32" s="27">
        <v>198</v>
      </c>
      <c r="J32" s="28">
        <v>201</v>
      </c>
      <c r="K32" s="28">
        <v>224</v>
      </c>
      <c r="L32" s="27">
        <v>208</v>
      </c>
      <c r="M32" s="27">
        <v>166</v>
      </c>
      <c r="N32" s="27">
        <v>135</v>
      </c>
      <c r="O32" s="27">
        <v>201</v>
      </c>
      <c r="P32" s="27">
        <v>205</v>
      </c>
      <c r="Q32" s="27">
        <v>205</v>
      </c>
      <c r="R32" s="7"/>
      <c r="S32" s="2"/>
      <c r="T32" s="2"/>
      <c r="U32" s="2"/>
      <c r="V32" s="2"/>
      <c r="W32" s="2"/>
    </row>
    <row r="33" spans="2:23" ht="12.75">
      <c r="B33" s="7" t="s">
        <v>28</v>
      </c>
      <c r="C33" s="27">
        <v>483</v>
      </c>
      <c r="D33" s="27">
        <v>506</v>
      </c>
      <c r="E33" s="27">
        <v>508</v>
      </c>
      <c r="F33" s="27">
        <v>437</v>
      </c>
      <c r="G33" s="27">
        <v>613</v>
      </c>
      <c r="H33" s="27">
        <f>136+51+56+31+50+37+38+25+18+47+12+67</f>
        <v>568</v>
      </c>
      <c r="I33" s="27">
        <v>523</v>
      </c>
      <c r="J33" s="28">
        <v>469</v>
      </c>
      <c r="K33" s="28">
        <v>518</v>
      </c>
      <c r="L33" s="27">
        <v>721</v>
      </c>
      <c r="M33" s="27">
        <v>629</v>
      </c>
      <c r="N33" s="27">
        <v>688</v>
      </c>
      <c r="O33" s="27">
        <v>653</v>
      </c>
      <c r="P33" s="27">
        <v>907</v>
      </c>
      <c r="Q33" s="27">
        <v>805</v>
      </c>
      <c r="R33" s="7"/>
      <c r="S33" s="2"/>
      <c r="T33" s="2"/>
      <c r="U33" s="2"/>
      <c r="V33" s="2"/>
      <c r="W33" s="2"/>
    </row>
    <row r="34" spans="2:23" ht="12.75">
      <c r="B34" s="7" t="s">
        <v>29</v>
      </c>
      <c r="C34" s="27">
        <v>758</v>
      </c>
      <c r="D34" s="27">
        <v>785</v>
      </c>
      <c r="E34" s="27">
        <v>724</v>
      </c>
      <c r="F34" s="27">
        <v>950</v>
      </c>
      <c r="G34" s="27">
        <v>1220</v>
      </c>
      <c r="H34" s="27">
        <f>81+65+88+102+100+94+79+81+239+106+82+88</f>
        <v>1205</v>
      </c>
      <c r="I34" s="27">
        <v>1312</v>
      </c>
      <c r="J34" s="28">
        <v>1340</v>
      </c>
      <c r="K34" s="28">
        <v>1022</v>
      </c>
      <c r="L34" s="27">
        <v>1179</v>
      </c>
      <c r="M34" s="27">
        <v>1150</v>
      </c>
      <c r="N34" s="27">
        <v>1253</v>
      </c>
      <c r="O34" s="27">
        <v>1266</v>
      </c>
      <c r="P34" s="27">
        <v>1362</v>
      </c>
      <c r="Q34" s="27">
        <v>1493</v>
      </c>
      <c r="R34" s="7"/>
      <c r="S34" s="2"/>
      <c r="T34" s="2"/>
      <c r="U34" s="2"/>
      <c r="V34" s="2"/>
      <c r="W34" s="2"/>
    </row>
    <row r="35" spans="2:23" ht="12.75">
      <c r="B35" s="7" t="s">
        <v>30</v>
      </c>
      <c r="C35" s="27">
        <v>9035</v>
      </c>
      <c r="D35" s="27">
        <v>9099</v>
      </c>
      <c r="E35" s="27">
        <v>8435</v>
      </c>
      <c r="F35" s="27">
        <v>8846</v>
      </c>
      <c r="G35" s="27">
        <v>10164</v>
      </c>
      <c r="H35" s="27">
        <f>1051+1563+1227+1883+718+519+535+374+425+877+694+534</f>
        <v>10400</v>
      </c>
      <c r="I35" s="27">
        <v>9508</v>
      </c>
      <c r="J35" s="28">
        <v>9317</v>
      </c>
      <c r="K35" s="28">
        <v>7888</v>
      </c>
      <c r="L35" s="27">
        <v>8523</v>
      </c>
      <c r="M35" s="27">
        <v>8442</v>
      </c>
      <c r="N35" s="27">
        <v>8479</v>
      </c>
      <c r="O35" s="27">
        <v>7957</v>
      </c>
      <c r="P35" s="27">
        <v>8336</v>
      </c>
      <c r="Q35" s="27">
        <v>8115</v>
      </c>
      <c r="R35" s="7"/>
      <c r="S35" s="2"/>
      <c r="T35" s="2"/>
      <c r="U35" s="2"/>
      <c r="V35" s="2"/>
      <c r="W35" s="2"/>
    </row>
    <row r="36" spans="2:23" ht="12.75">
      <c r="B36" s="7" t="s">
        <v>31</v>
      </c>
      <c r="C36" s="27">
        <v>51040</v>
      </c>
      <c r="D36" s="27">
        <v>48823</v>
      </c>
      <c r="E36" s="27">
        <v>52312</v>
      </c>
      <c r="F36" s="27">
        <v>57334</v>
      </c>
      <c r="G36" s="27">
        <v>64628</v>
      </c>
      <c r="H36" s="27">
        <f>5039+4650+5502+5990+4279+4935+6805+7038+3741+5299+6765+4508</f>
        <v>64551</v>
      </c>
      <c r="I36" s="27">
        <v>65123</v>
      </c>
      <c r="J36" s="28">
        <v>73130</v>
      </c>
      <c r="K36" s="28">
        <v>59555</v>
      </c>
      <c r="L36" s="27">
        <v>71045</v>
      </c>
      <c r="M36" s="27">
        <v>75348</v>
      </c>
      <c r="N36" s="27">
        <v>71556</v>
      </c>
      <c r="O36" s="27">
        <v>71173</v>
      </c>
      <c r="P36" s="27">
        <v>75395</v>
      </c>
      <c r="Q36" s="27">
        <v>75503</v>
      </c>
      <c r="R36" s="7"/>
      <c r="S36" s="2"/>
      <c r="T36" s="2"/>
      <c r="U36" s="2"/>
      <c r="V36" s="2"/>
      <c r="W36" s="2"/>
    </row>
    <row r="37" spans="2:23" ht="12.75">
      <c r="B37" s="7" t="s">
        <v>32</v>
      </c>
      <c r="C37" s="27">
        <v>436</v>
      </c>
      <c r="D37" s="27">
        <v>352</v>
      </c>
      <c r="E37" s="27">
        <v>425</v>
      </c>
      <c r="F37" s="27">
        <v>379</v>
      </c>
      <c r="G37" s="27">
        <v>316</v>
      </c>
      <c r="H37" s="27">
        <f>31+24+27+41+42+60+39+13+28+40+25+19</f>
        <v>389</v>
      </c>
      <c r="I37" s="27">
        <v>315</v>
      </c>
      <c r="J37" s="28">
        <v>352</v>
      </c>
      <c r="K37" s="28">
        <v>335</v>
      </c>
      <c r="L37" s="27">
        <v>363</v>
      </c>
      <c r="M37" s="27">
        <v>334</v>
      </c>
      <c r="N37" s="27">
        <v>418</v>
      </c>
      <c r="O37" s="27">
        <v>392</v>
      </c>
      <c r="P37" s="27">
        <v>367</v>
      </c>
      <c r="Q37" s="27">
        <v>419</v>
      </c>
      <c r="R37" s="7"/>
      <c r="S37" s="2"/>
      <c r="T37" s="2"/>
      <c r="U37" s="2"/>
      <c r="V37" s="2"/>
      <c r="W37" s="2"/>
    </row>
    <row r="38" spans="2:23" ht="12.75">
      <c r="B38" s="7" t="s">
        <v>33</v>
      </c>
      <c r="C38" s="27">
        <v>83255</v>
      </c>
      <c r="D38" s="27">
        <v>78612</v>
      </c>
      <c r="E38" s="27">
        <v>76870</v>
      </c>
      <c r="F38" s="27">
        <v>81574</v>
      </c>
      <c r="G38" s="27">
        <v>92565</v>
      </c>
      <c r="H38" s="27">
        <f>9287+9551+7379+8661+5635+4730+8320+9103+4721+7058+6996+7751</f>
        <v>89192</v>
      </c>
      <c r="I38" s="27">
        <v>95881</v>
      </c>
      <c r="J38" s="28">
        <v>116939</v>
      </c>
      <c r="K38" s="28">
        <v>99061</v>
      </c>
      <c r="L38" s="27">
        <v>120434</v>
      </c>
      <c r="M38" s="27">
        <v>119907</v>
      </c>
      <c r="N38" s="27">
        <v>114049</v>
      </c>
      <c r="O38" s="27">
        <v>112019</v>
      </c>
      <c r="P38" s="27">
        <v>121872</v>
      </c>
      <c r="Q38" s="27">
        <v>122970</v>
      </c>
      <c r="R38" s="7"/>
      <c r="S38" s="2"/>
      <c r="T38" s="2"/>
      <c r="U38" s="2"/>
      <c r="V38" s="2"/>
      <c r="W38" s="2"/>
    </row>
    <row r="39" spans="2:23" ht="12.75">
      <c r="B39" s="7" t="s">
        <v>34</v>
      </c>
      <c r="C39" s="27">
        <v>7558</v>
      </c>
      <c r="D39" s="27">
        <v>7385</v>
      </c>
      <c r="E39" s="27">
        <v>8564</v>
      </c>
      <c r="F39" s="27">
        <v>8854</v>
      </c>
      <c r="G39" s="27">
        <v>10885</v>
      </c>
      <c r="H39" s="27">
        <f>674+892+1145+686+1138+1365+1088+618+701+811+740+580</f>
        <v>10438</v>
      </c>
      <c r="I39" s="27">
        <v>9259</v>
      </c>
      <c r="J39" s="28">
        <v>9903</v>
      </c>
      <c r="K39" s="28">
        <v>10183</v>
      </c>
      <c r="L39" s="27">
        <v>10584</v>
      </c>
      <c r="M39" s="27">
        <v>11345</v>
      </c>
      <c r="N39" s="27">
        <v>11252</v>
      </c>
      <c r="O39" s="27">
        <v>10951</v>
      </c>
      <c r="P39" s="27">
        <v>11207</v>
      </c>
      <c r="Q39" s="27">
        <v>11635</v>
      </c>
      <c r="R39" s="7"/>
      <c r="S39" s="2"/>
      <c r="T39" s="2"/>
      <c r="U39" s="2"/>
      <c r="V39" s="2"/>
      <c r="W39" s="2"/>
    </row>
    <row r="40" spans="2:23" ht="12.75">
      <c r="B40" s="7" t="s">
        <v>35</v>
      </c>
      <c r="C40" s="27">
        <v>90</v>
      </c>
      <c r="D40" s="27">
        <v>158</v>
      </c>
      <c r="E40" s="27">
        <v>154</v>
      </c>
      <c r="F40" s="27">
        <v>162</v>
      </c>
      <c r="G40" s="27">
        <v>130</v>
      </c>
      <c r="H40" s="27">
        <f>35+33+29+8+5+16+9+5+2+8+7+12</f>
        <v>169</v>
      </c>
      <c r="I40" s="27">
        <v>155</v>
      </c>
      <c r="J40" s="28">
        <v>114</v>
      </c>
      <c r="K40" s="28">
        <v>139</v>
      </c>
      <c r="L40" s="27">
        <v>146</v>
      </c>
      <c r="M40" s="27">
        <v>147</v>
      </c>
      <c r="N40" s="27">
        <v>177</v>
      </c>
      <c r="O40" s="27">
        <v>223</v>
      </c>
      <c r="P40" s="27">
        <v>317</v>
      </c>
      <c r="Q40" s="27">
        <v>227</v>
      </c>
      <c r="R40" s="7"/>
      <c r="S40" s="2"/>
      <c r="T40" s="2"/>
      <c r="U40" s="2"/>
      <c r="V40" s="2"/>
      <c r="W40" s="2"/>
    </row>
    <row r="41" spans="2:23" ht="12.75">
      <c r="B41" s="7" t="s">
        <v>36</v>
      </c>
      <c r="C41" s="27">
        <v>14841</v>
      </c>
      <c r="D41" s="27">
        <v>14286</v>
      </c>
      <c r="E41" s="27">
        <v>13676</v>
      </c>
      <c r="F41" s="27">
        <v>14699</v>
      </c>
      <c r="G41" s="27">
        <v>16690</v>
      </c>
      <c r="H41" s="27">
        <f>2074+1521+2578+1856+1225+1750+1375+861+904+1200+1099+1080</f>
        <v>17523</v>
      </c>
      <c r="I41" s="27">
        <v>12854</v>
      </c>
      <c r="J41" s="28">
        <v>12388</v>
      </c>
      <c r="K41" s="28">
        <v>11508</v>
      </c>
      <c r="L41" s="27">
        <v>12175</v>
      </c>
      <c r="M41" s="27">
        <v>13156</v>
      </c>
      <c r="N41" s="27">
        <v>14088</v>
      </c>
      <c r="O41" s="27">
        <v>14948</v>
      </c>
      <c r="P41" s="27">
        <v>15310</v>
      </c>
      <c r="Q41" s="27">
        <v>16264</v>
      </c>
      <c r="R41" s="7"/>
      <c r="S41" s="2"/>
      <c r="T41" s="2"/>
      <c r="U41" s="2"/>
      <c r="V41" s="2"/>
      <c r="W41" s="2"/>
    </row>
    <row r="42" spans="2:23" ht="12.75">
      <c r="B42" s="7" t="s">
        <v>37</v>
      </c>
      <c r="C42" s="27">
        <v>1217</v>
      </c>
      <c r="D42" s="27">
        <v>1103</v>
      </c>
      <c r="E42" s="27">
        <v>977</v>
      </c>
      <c r="F42" s="27">
        <v>971</v>
      </c>
      <c r="G42" s="27">
        <v>989</v>
      </c>
      <c r="H42" s="27">
        <f>58+45+88+61+119+115+130+72+67+110+35+73</f>
        <v>973</v>
      </c>
      <c r="I42" s="27">
        <v>1008</v>
      </c>
      <c r="J42" s="28">
        <v>1023</v>
      </c>
      <c r="K42" s="28">
        <v>923</v>
      </c>
      <c r="L42" s="27">
        <v>1098</v>
      </c>
      <c r="M42" s="27">
        <v>1007</v>
      </c>
      <c r="N42" s="27">
        <v>1132</v>
      </c>
      <c r="O42" s="27">
        <v>1050</v>
      </c>
      <c r="P42" s="27">
        <v>1349</v>
      </c>
      <c r="Q42" s="27">
        <v>1667</v>
      </c>
      <c r="R42" s="7"/>
      <c r="S42" s="2"/>
      <c r="T42" s="2"/>
      <c r="U42" s="2"/>
      <c r="V42" s="2"/>
      <c r="W42" s="2"/>
    </row>
    <row r="43" spans="2:23" ht="12.75">
      <c r="B43" s="7" t="s">
        <v>38</v>
      </c>
      <c r="C43" s="27">
        <v>720</v>
      </c>
      <c r="D43" s="27">
        <v>562</v>
      </c>
      <c r="E43" s="27">
        <v>727</v>
      </c>
      <c r="F43" s="27">
        <v>648</v>
      </c>
      <c r="G43" s="27">
        <v>878</v>
      </c>
      <c r="H43" s="27">
        <f>65+58+56+94+93+84+57+44+73+75+49+47</f>
        <v>795</v>
      </c>
      <c r="I43" s="27">
        <v>833</v>
      </c>
      <c r="J43" s="28">
        <v>818</v>
      </c>
      <c r="K43" s="28">
        <v>851</v>
      </c>
      <c r="L43" s="27">
        <v>880</v>
      </c>
      <c r="M43" s="27">
        <v>792</v>
      </c>
      <c r="N43" s="27">
        <v>898</v>
      </c>
      <c r="O43" s="27">
        <v>763</v>
      </c>
      <c r="P43" s="27">
        <v>894</v>
      </c>
      <c r="Q43" s="27">
        <v>978</v>
      </c>
      <c r="R43" s="7"/>
      <c r="S43" s="2"/>
      <c r="T43" s="2"/>
      <c r="U43" s="2"/>
      <c r="V43" s="2"/>
      <c r="W43" s="2"/>
    </row>
    <row r="44" spans="2:23" ht="12.75">
      <c r="B44" s="7" t="s">
        <v>39</v>
      </c>
      <c r="C44" s="27">
        <v>30113</v>
      </c>
      <c r="D44" s="27">
        <v>30901</v>
      </c>
      <c r="E44" s="27">
        <v>30879</v>
      </c>
      <c r="F44" s="27">
        <v>34680</v>
      </c>
      <c r="G44" s="27">
        <v>41620</v>
      </c>
      <c r="H44" s="27">
        <f>3772+3094+4452+3066+3182+4245+4380+3378+2366+3122+3095+2425</f>
        <v>40577</v>
      </c>
      <c r="I44" s="27">
        <v>35221</v>
      </c>
      <c r="J44" s="28">
        <v>33945</v>
      </c>
      <c r="K44" s="28">
        <v>30482</v>
      </c>
      <c r="L44" s="27">
        <v>35592</v>
      </c>
      <c r="M44" s="27">
        <v>35270</v>
      </c>
      <c r="N44" s="27">
        <v>35522</v>
      </c>
      <c r="O44" s="27">
        <v>34055</v>
      </c>
      <c r="P44" s="27">
        <v>34814</v>
      </c>
      <c r="Q44" s="27">
        <v>35488</v>
      </c>
      <c r="R44" s="7"/>
      <c r="S44" s="2"/>
      <c r="T44" s="2"/>
      <c r="U44" s="2"/>
      <c r="V44" s="2"/>
      <c r="W44" s="2"/>
    </row>
    <row r="45" spans="2:23" ht="12.75">
      <c r="B45" s="7" t="s">
        <v>40</v>
      </c>
      <c r="C45" s="27">
        <v>6663</v>
      </c>
      <c r="D45" s="27">
        <v>6419</v>
      </c>
      <c r="E45" s="27">
        <v>6326</v>
      </c>
      <c r="F45" s="27">
        <v>6863</v>
      </c>
      <c r="G45" s="27">
        <v>8147</v>
      </c>
      <c r="H45" s="27">
        <f>955+973+782+1115+776+543+495+419+332+805+555+382</f>
        <v>8132</v>
      </c>
      <c r="I45" s="27">
        <v>7374</v>
      </c>
      <c r="J45" s="28">
        <v>6934</v>
      </c>
      <c r="K45" s="28">
        <v>5653</v>
      </c>
      <c r="L45" s="27">
        <v>6596</v>
      </c>
      <c r="M45" s="27">
        <v>6374</v>
      </c>
      <c r="N45" s="27">
        <v>6128</v>
      </c>
      <c r="O45" s="27">
        <v>5973</v>
      </c>
      <c r="P45" s="27">
        <v>6329</v>
      </c>
      <c r="Q45" s="27">
        <v>6121</v>
      </c>
      <c r="R45" s="7"/>
      <c r="S45" s="2"/>
      <c r="T45" s="2"/>
      <c r="U45" s="2"/>
      <c r="V45" s="2"/>
      <c r="W45" s="2"/>
    </row>
    <row r="46" spans="2:23" ht="12.75">
      <c r="B46" s="7" t="s">
        <v>41</v>
      </c>
      <c r="C46" s="27">
        <v>2737</v>
      </c>
      <c r="D46" s="27">
        <v>2660</v>
      </c>
      <c r="E46" s="27">
        <v>2757</v>
      </c>
      <c r="F46" s="27">
        <v>2826</v>
      </c>
      <c r="G46" s="27">
        <v>3654</v>
      </c>
      <c r="H46" s="27">
        <f>313+206+281+243+325+527+602+197+256+312+290+234</f>
        <v>3786</v>
      </c>
      <c r="I46" s="27">
        <v>3342</v>
      </c>
      <c r="J46" s="28">
        <v>3464</v>
      </c>
      <c r="K46" s="28">
        <v>3252</v>
      </c>
      <c r="L46" s="27">
        <v>3723</v>
      </c>
      <c r="M46" s="27">
        <v>4109</v>
      </c>
      <c r="N46" s="27">
        <v>4073</v>
      </c>
      <c r="O46" s="27">
        <v>4036</v>
      </c>
      <c r="P46" s="27">
        <v>4410</v>
      </c>
      <c r="Q46" s="27">
        <v>4712</v>
      </c>
      <c r="R46" s="7"/>
      <c r="S46" s="2"/>
      <c r="T46" s="2"/>
      <c r="U46" s="2"/>
      <c r="V46" s="2"/>
      <c r="W46" s="2"/>
    </row>
    <row r="47" spans="2:23" ht="12.75">
      <c r="B47" s="7" t="s">
        <v>42</v>
      </c>
      <c r="C47" s="27">
        <v>94</v>
      </c>
      <c r="D47" s="27">
        <v>165</v>
      </c>
      <c r="E47" s="27">
        <v>150</v>
      </c>
      <c r="F47" s="27">
        <v>124</v>
      </c>
      <c r="G47" s="27">
        <v>145</v>
      </c>
      <c r="H47" s="27">
        <f>40+30+25+15+6+17+2+1+11+16+9+15</f>
        <v>187</v>
      </c>
      <c r="I47" s="27">
        <v>167</v>
      </c>
      <c r="J47" s="28">
        <v>169</v>
      </c>
      <c r="K47" s="28">
        <v>166</v>
      </c>
      <c r="L47" s="27">
        <v>206</v>
      </c>
      <c r="M47" s="27">
        <v>243</v>
      </c>
      <c r="N47" s="27">
        <v>277</v>
      </c>
      <c r="O47" s="27">
        <v>277</v>
      </c>
      <c r="P47" s="27">
        <v>345</v>
      </c>
      <c r="Q47" s="27">
        <v>270</v>
      </c>
      <c r="R47" s="7"/>
      <c r="S47" s="2"/>
      <c r="T47" s="2"/>
      <c r="U47" s="2"/>
      <c r="V47" s="2"/>
      <c r="W47" s="2"/>
    </row>
    <row r="48" spans="2:23" ht="12.75">
      <c r="B48" s="7" t="s">
        <v>43</v>
      </c>
      <c r="C48" s="27">
        <v>4228</v>
      </c>
      <c r="D48" s="27">
        <v>3894</v>
      </c>
      <c r="E48" s="27">
        <v>3814</v>
      </c>
      <c r="F48" s="27">
        <v>3833</v>
      </c>
      <c r="G48" s="27">
        <v>4592</v>
      </c>
      <c r="H48" s="27">
        <f>312+241+429+300+486+580+513+233+278+298+216+223</f>
        <v>4109</v>
      </c>
      <c r="I48" s="27">
        <v>3460</v>
      </c>
      <c r="J48" s="28">
        <v>3314</v>
      </c>
      <c r="K48" s="28">
        <v>3176</v>
      </c>
      <c r="L48" s="27">
        <v>3510</v>
      </c>
      <c r="M48" s="27">
        <v>4010</v>
      </c>
      <c r="N48" s="27">
        <v>4058</v>
      </c>
      <c r="O48" s="27">
        <v>4030</v>
      </c>
      <c r="P48" s="27">
        <v>4207</v>
      </c>
      <c r="Q48" s="27">
        <v>5179</v>
      </c>
      <c r="R48" s="7"/>
      <c r="S48" s="2"/>
      <c r="T48" s="2"/>
      <c r="U48" s="2"/>
      <c r="V48" s="2"/>
      <c r="W48" s="2"/>
    </row>
    <row r="49" spans="2:23" ht="12.75">
      <c r="B49" s="7" t="s">
        <v>44</v>
      </c>
      <c r="C49" s="27">
        <v>12774</v>
      </c>
      <c r="D49" s="27">
        <v>12725</v>
      </c>
      <c r="E49" s="27">
        <v>10114</v>
      </c>
      <c r="F49" s="27">
        <v>12208</v>
      </c>
      <c r="G49" s="27">
        <v>12863</v>
      </c>
      <c r="H49" s="27">
        <f>599+560+977+864+1490+2054+1995+1028+839+809+722+930</f>
        <v>12867</v>
      </c>
      <c r="I49" s="27">
        <v>12395</v>
      </c>
      <c r="J49" s="28">
        <v>11416</v>
      </c>
      <c r="K49" s="28">
        <v>10178</v>
      </c>
      <c r="L49" s="27">
        <v>11450</v>
      </c>
      <c r="M49" s="27">
        <v>11287</v>
      </c>
      <c r="N49" s="27">
        <v>12246</v>
      </c>
      <c r="O49" s="27">
        <v>12425</v>
      </c>
      <c r="P49" s="27">
        <v>13297</v>
      </c>
      <c r="Q49" s="27">
        <v>15670</v>
      </c>
      <c r="R49" s="7"/>
      <c r="S49" s="2"/>
      <c r="T49" s="2"/>
      <c r="U49" s="2"/>
      <c r="V49" s="2"/>
      <c r="W49" s="2"/>
    </row>
    <row r="50" spans="2:23" ht="12.75">
      <c r="B50" s="7" t="s">
        <v>45</v>
      </c>
      <c r="C50" s="27">
        <v>609</v>
      </c>
      <c r="D50" s="27">
        <v>754</v>
      </c>
      <c r="E50" s="27">
        <v>763</v>
      </c>
      <c r="F50" s="27">
        <v>714</v>
      </c>
      <c r="G50" s="27">
        <v>837</v>
      </c>
      <c r="H50" s="27">
        <f>107+62+84+136+109+186+74+90+76+123+50+58</f>
        <v>1155</v>
      </c>
      <c r="I50" s="27">
        <v>955</v>
      </c>
      <c r="J50" s="28">
        <v>1113</v>
      </c>
      <c r="K50" s="28">
        <v>1160</v>
      </c>
      <c r="L50" s="27">
        <v>1214</v>
      </c>
      <c r="M50" s="27">
        <v>1091</v>
      </c>
      <c r="N50" s="27">
        <v>1161</v>
      </c>
      <c r="O50" s="27">
        <v>1058</v>
      </c>
      <c r="P50" s="27">
        <v>1268</v>
      </c>
      <c r="Q50" s="27">
        <v>1412</v>
      </c>
      <c r="R50" s="7"/>
      <c r="S50" s="2"/>
      <c r="T50" s="2"/>
      <c r="U50" s="2"/>
      <c r="V50" s="2"/>
      <c r="W50" s="2"/>
    </row>
    <row r="51" spans="2:23" ht="12.75">
      <c r="B51" s="7" t="s">
        <v>46</v>
      </c>
      <c r="C51" s="27">
        <v>1434</v>
      </c>
      <c r="D51" s="27">
        <v>1494</v>
      </c>
      <c r="E51" s="27">
        <v>1253</v>
      </c>
      <c r="F51" s="27">
        <v>1443</v>
      </c>
      <c r="G51" s="27">
        <v>1727</v>
      </c>
      <c r="H51" s="27">
        <f>152+270+233+363+88+82+38+52+45+97+120+81</f>
        <v>1621</v>
      </c>
      <c r="I51" s="27">
        <v>1528</v>
      </c>
      <c r="J51" s="28">
        <v>1749</v>
      </c>
      <c r="K51" s="28">
        <v>1515</v>
      </c>
      <c r="L51" s="27">
        <v>1721</v>
      </c>
      <c r="M51" s="27">
        <v>1660</v>
      </c>
      <c r="N51" s="27">
        <v>1632</v>
      </c>
      <c r="O51" s="27">
        <v>1629</v>
      </c>
      <c r="P51" s="27">
        <v>1551</v>
      </c>
      <c r="Q51" s="27">
        <v>1567</v>
      </c>
      <c r="R51" s="7"/>
      <c r="S51" s="2"/>
      <c r="T51" s="2"/>
      <c r="U51" s="2"/>
      <c r="V51" s="2"/>
      <c r="W51" s="2"/>
    </row>
    <row r="52" spans="2:23" ht="12.75">
      <c r="B52" s="7" t="s">
        <v>47</v>
      </c>
      <c r="C52" s="27">
        <v>8746</v>
      </c>
      <c r="D52" s="27">
        <v>9189</v>
      </c>
      <c r="E52" s="27">
        <v>10600</v>
      </c>
      <c r="F52" s="27">
        <v>11234</v>
      </c>
      <c r="G52" s="27">
        <v>14499</v>
      </c>
      <c r="H52" s="27">
        <f>1156+936+1745+1126+1281+1633+1743+1428+744+1039+1026+834</f>
        <v>14691</v>
      </c>
      <c r="I52" s="27">
        <v>13120</v>
      </c>
      <c r="J52" s="28">
        <v>14083</v>
      </c>
      <c r="K52" s="28">
        <v>13723</v>
      </c>
      <c r="L52" s="27">
        <v>14762</v>
      </c>
      <c r="M52" s="27">
        <v>15166</v>
      </c>
      <c r="N52" s="27">
        <v>14735</v>
      </c>
      <c r="O52" s="27">
        <v>14684</v>
      </c>
      <c r="P52" s="27">
        <v>15100</v>
      </c>
      <c r="Q52" s="27">
        <v>16015</v>
      </c>
      <c r="R52" s="7"/>
      <c r="S52" s="2"/>
      <c r="T52" s="2"/>
      <c r="U52" s="2"/>
      <c r="V52" s="2"/>
      <c r="W52" s="2"/>
    </row>
    <row r="53" spans="2:23" ht="12.75">
      <c r="B53" s="7" t="s">
        <v>48</v>
      </c>
      <c r="C53" s="27">
        <v>1521</v>
      </c>
      <c r="D53" s="27">
        <v>1479</v>
      </c>
      <c r="E53" s="27">
        <v>1476</v>
      </c>
      <c r="F53" s="27">
        <v>1408</v>
      </c>
      <c r="G53" s="27">
        <v>1661</v>
      </c>
      <c r="H53" s="27">
        <f>121+113+128+247+144+141+143+136+197+136+139+161</f>
        <v>1806</v>
      </c>
      <c r="I53" s="27">
        <v>1736</v>
      </c>
      <c r="J53" s="28">
        <v>1767</v>
      </c>
      <c r="K53" s="28">
        <v>1711</v>
      </c>
      <c r="L53" s="27">
        <v>1779</v>
      </c>
      <c r="M53" s="27">
        <v>1727</v>
      </c>
      <c r="N53" s="27">
        <v>1860</v>
      </c>
      <c r="O53" s="27">
        <v>1751</v>
      </c>
      <c r="P53" s="27">
        <v>1816</v>
      </c>
      <c r="Q53" s="27">
        <v>1882</v>
      </c>
      <c r="R53" s="7"/>
      <c r="S53" s="2"/>
      <c r="T53" s="2"/>
      <c r="U53" s="2"/>
      <c r="V53" s="2"/>
      <c r="W53" s="2"/>
    </row>
    <row r="54" spans="2:23" ht="12.75">
      <c r="B54" s="7" t="s">
        <v>49</v>
      </c>
      <c r="C54" s="27">
        <v>1187</v>
      </c>
      <c r="D54" s="27">
        <v>1154</v>
      </c>
      <c r="E54" s="27">
        <v>1182</v>
      </c>
      <c r="F54" s="27">
        <v>1333</v>
      </c>
      <c r="G54" s="27">
        <v>1614</v>
      </c>
      <c r="H54" s="27">
        <f>131+153+171+100+125+243+163+104+82+62+106+69</f>
        <v>1509</v>
      </c>
      <c r="I54" s="27">
        <v>1186</v>
      </c>
      <c r="J54" s="28">
        <v>1390</v>
      </c>
      <c r="K54" s="28">
        <v>1172</v>
      </c>
      <c r="L54" s="27">
        <v>1317</v>
      </c>
      <c r="M54" s="27">
        <v>1346</v>
      </c>
      <c r="N54" s="27">
        <v>1336</v>
      </c>
      <c r="O54" s="27">
        <v>1617</v>
      </c>
      <c r="P54" s="27">
        <v>1586</v>
      </c>
      <c r="Q54" s="27">
        <v>1635</v>
      </c>
      <c r="R54" s="7"/>
      <c r="S54" s="2"/>
      <c r="T54" s="2"/>
      <c r="U54" s="2"/>
      <c r="V54" s="2"/>
      <c r="W54" s="2"/>
    </row>
    <row r="55" spans="2:23" ht="12.75">
      <c r="B55" s="7" t="s">
        <v>50</v>
      </c>
      <c r="C55" s="27">
        <v>4043</v>
      </c>
      <c r="D55" s="27">
        <v>4217</v>
      </c>
      <c r="E55" s="27">
        <v>3531</v>
      </c>
      <c r="F55" s="27">
        <v>3664</v>
      </c>
      <c r="G55" s="27">
        <v>4405</v>
      </c>
      <c r="H55" s="27">
        <f>884+736+1089+420+238+286+212+171+213+322+236+280</f>
        <v>5087</v>
      </c>
      <c r="I55" s="27">
        <v>4034</v>
      </c>
      <c r="J55" s="28">
        <v>4070</v>
      </c>
      <c r="K55" s="28">
        <v>3647</v>
      </c>
      <c r="L55" s="27">
        <v>4209</v>
      </c>
      <c r="M55" s="27">
        <v>4222</v>
      </c>
      <c r="N55" s="27">
        <v>4973</v>
      </c>
      <c r="O55" s="27">
        <v>4700</v>
      </c>
      <c r="P55" s="27">
        <v>5184</v>
      </c>
      <c r="Q55" s="27">
        <v>5192</v>
      </c>
      <c r="R55" s="7"/>
      <c r="S55" s="2"/>
      <c r="T55" s="2"/>
      <c r="U55" s="2"/>
      <c r="V55" s="2"/>
      <c r="W55" s="2"/>
    </row>
    <row r="56" spans="2:23" ht="12.75">
      <c r="B56" s="7" t="s">
        <v>51</v>
      </c>
      <c r="C56" s="27">
        <v>104</v>
      </c>
      <c r="D56" s="27">
        <v>95</v>
      </c>
      <c r="E56" s="27">
        <v>143</v>
      </c>
      <c r="F56" s="27">
        <v>120</v>
      </c>
      <c r="G56" s="27">
        <v>101</v>
      </c>
      <c r="H56" s="27">
        <f>10+14+24+20+18+24+5+10+6+7+9+6</f>
        <v>153</v>
      </c>
      <c r="I56" s="27">
        <v>104</v>
      </c>
      <c r="J56" s="28">
        <v>120</v>
      </c>
      <c r="K56" s="28">
        <v>118</v>
      </c>
      <c r="L56" s="27">
        <v>133</v>
      </c>
      <c r="M56" s="27">
        <v>133</v>
      </c>
      <c r="N56" s="27">
        <v>146</v>
      </c>
      <c r="O56" s="27">
        <v>174</v>
      </c>
      <c r="P56" s="27">
        <v>165</v>
      </c>
      <c r="Q56" s="27">
        <v>147</v>
      </c>
      <c r="R56" s="7"/>
      <c r="S56" s="2"/>
      <c r="T56" s="2"/>
      <c r="U56" s="2"/>
      <c r="V56" s="2"/>
      <c r="W56" s="2"/>
    </row>
    <row r="57" spans="2:23" ht="12.75">
      <c r="B57" s="7" t="s">
        <v>52</v>
      </c>
      <c r="C57" s="27">
        <v>916</v>
      </c>
      <c r="D57" s="27">
        <v>934</v>
      </c>
      <c r="E57" s="27">
        <v>988</v>
      </c>
      <c r="F57" s="27">
        <v>1109</v>
      </c>
      <c r="G57" s="27">
        <v>1414</v>
      </c>
      <c r="H57" s="27">
        <f>109+85+114+62+210+126+136+137+81+83+69+134</f>
        <v>1346</v>
      </c>
      <c r="I57" s="27">
        <v>1350</v>
      </c>
      <c r="J57" s="28">
        <v>1394</v>
      </c>
      <c r="K57" s="28">
        <v>1324</v>
      </c>
      <c r="L57" s="27">
        <v>1594</v>
      </c>
      <c r="M57" s="27">
        <v>1757</v>
      </c>
      <c r="N57" s="27">
        <v>1639</v>
      </c>
      <c r="O57" s="27">
        <v>1720</v>
      </c>
      <c r="P57" s="27">
        <v>1750</v>
      </c>
      <c r="Q57" s="27">
        <v>2133</v>
      </c>
      <c r="R57" s="7"/>
      <c r="S57" s="2"/>
      <c r="T57" s="2"/>
      <c r="U57" s="2"/>
      <c r="V57" s="2"/>
      <c r="W57" s="2"/>
    </row>
    <row r="58" spans="2:23" ht="12.75">
      <c r="B58" s="7" t="s">
        <v>53</v>
      </c>
      <c r="C58" s="27">
        <v>2273</v>
      </c>
      <c r="D58" s="27">
        <v>1337</v>
      </c>
      <c r="E58" s="27">
        <v>1325</v>
      </c>
      <c r="F58" s="27">
        <v>1206</v>
      </c>
      <c r="G58" s="27">
        <v>1112</v>
      </c>
      <c r="H58" s="27">
        <f>93+75+77+55+65+97+175+98+63+97+96+67</f>
        <v>1058</v>
      </c>
      <c r="I58" s="27">
        <v>1016</v>
      </c>
      <c r="J58" s="28">
        <v>973</v>
      </c>
      <c r="K58" s="28">
        <v>2082</v>
      </c>
      <c r="L58" s="27">
        <v>7517</v>
      </c>
      <c r="M58" s="27">
        <v>2637</v>
      </c>
      <c r="N58" s="27">
        <v>2582</v>
      </c>
      <c r="O58" s="27">
        <v>2576</v>
      </c>
      <c r="P58" s="27">
        <v>2636</v>
      </c>
      <c r="Q58" s="27">
        <v>2421</v>
      </c>
      <c r="R58" s="7"/>
      <c r="S58" s="2"/>
      <c r="T58" s="2"/>
      <c r="U58" s="2"/>
      <c r="V58" s="2"/>
      <c r="W58" s="2"/>
    </row>
    <row r="59" spans="2:23" ht="7.5" customHeight="1">
      <c r="B59" s="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7"/>
      <c r="S59" s="2"/>
      <c r="T59" s="2"/>
      <c r="U59" s="2"/>
      <c r="V59" s="2"/>
      <c r="W59" s="2"/>
    </row>
    <row r="60" spans="2:23" ht="12.75">
      <c r="B60" s="8" t="s">
        <v>54</v>
      </c>
      <c r="C60" s="30">
        <f aca="true" t="shared" si="0" ref="C60:I60">SUM(C7:C58)</f>
        <v>452875</v>
      </c>
      <c r="D60" s="30">
        <f t="shared" si="0"/>
        <v>443284</v>
      </c>
      <c r="E60" s="30">
        <f t="shared" si="0"/>
        <v>432906</v>
      </c>
      <c r="F60" s="30">
        <f t="shared" si="0"/>
        <v>460241</v>
      </c>
      <c r="G60" s="30">
        <f t="shared" si="0"/>
        <v>531287</v>
      </c>
      <c r="H60" s="30">
        <f t="shared" si="0"/>
        <v>532352</v>
      </c>
      <c r="I60" s="30">
        <f t="shared" si="0"/>
        <v>493285</v>
      </c>
      <c r="J60" s="30">
        <f>SUM(J7:J58)</f>
        <v>520386</v>
      </c>
      <c r="K60" s="30">
        <f>SUM(K7:K58)</f>
        <v>452292</v>
      </c>
      <c r="L60" s="30">
        <v>528104</v>
      </c>
      <c r="M60" s="30">
        <f>SUM(M7:M58)</f>
        <v>535436</v>
      </c>
      <c r="N60" s="30">
        <f>SUM(N7:N59)</f>
        <v>531111</v>
      </c>
      <c r="O60" s="30">
        <f>SUM(O7:O59)</f>
        <v>530875</v>
      </c>
      <c r="P60" s="30">
        <f>SUM(P7:P59)</f>
        <v>556258</v>
      </c>
      <c r="Q60" s="30">
        <f>SUM(Q7:Q59)</f>
        <v>576783</v>
      </c>
      <c r="R60" s="8"/>
      <c r="S60" s="2"/>
      <c r="T60" s="2"/>
      <c r="U60" s="2"/>
      <c r="V60" s="2"/>
      <c r="W60" s="2"/>
    </row>
    <row r="61" spans="2:23" ht="7.5" customHeight="1" thickBot="1">
      <c r="B61" s="18"/>
      <c r="C61" s="18"/>
      <c r="D61" s="18"/>
      <c r="E61" s="18"/>
      <c r="F61" s="18"/>
      <c r="G61" s="18"/>
      <c r="H61" s="18"/>
      <c r="I61" s="19"/>
      <c r="J61" s="20"/>
      <c r="K61" s="20"/>
      <c r="L61" s="20"/>
      <c r="M61" s="20"/>
      <c r="N61" s="20"/>
      <c r="O61" s="20"/>
      <c r="P61" s="20"/>
      <c r="Q61" s="20"/>
      <c r="R61" s="2"/>
      <c r="S61" s="2"/>
      <c r="T61" s="2"/>
      <c r="U61" s="2"/>
      <c r="V61" s="2"/>
      <c r="W61" s="2"/>
    </row>
    <row r="62" spans="2:23" ht="13.5" thickTop="1">
      <c r="B62" s="17" t="s">
        <v>55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2"/>
      <c r="S62" s="2"/>
      <c r="T62" s="2"/>
      <c r="U62" s="2"/>
      <c r="V62" s="2"/>
      <c r="W62" s="2"/>
    </row>
    <row r="63" spans="2:23" ht="12.75">
      <c r="B63" s="4"/>
      <c r="C63" s="4"/>
      <c r="D63" s="4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  <c r="R63" s="2"/>
      <c r="S63" s="2"/>
      <c r="T63" s="2"/>
      <c r="U63" s="2"/>
      <c r="V63" s="2"/>
      <c r="W63" s="2"/>
    </row>
    <row r="64" spans="2:23" ht="12.75">
      <c r="B64" s="4"/>
      <c r="C64" s="4"/>
      <c r="D64" s="4"/>
      <c r="E64" s="4"/>
      <c r="F64" s="4"/>
      <c r="G64" s="4"/>
      <c r="H64" s="4"/>
      <c r="I64" s="4"/>
      <c r="J64" s="5"/>
      <c r="K64" s="5"/>
      <c r="L64" s="5"/>
      <c r="M64" s="5"/>
      <c r="N64" s="5"/>
      <c r="O64" s="5"/>
      <c r="P64" s="5"/>
      <c r="Q64" s="5"/>
      <c r="R64" s="2"/>
      <c r="S64" s="2"/>
      <c r="T64" s="2"/>
      <c r="U64" s="2"/>
      <c r="V64" s="2"/>
      <c r="W64" s="2"/>
    </row>
    <row r="65" spans="2:23" ht="12.75">
      <c r="B65" s="4"/>
      <c r="C65" s="9"/>
      <c r="D65" s="9"/>
      <c r="E65" s="9"/>
      <c r="F65" s="9"/>
      <c r="G65" s="9"/>
      <c r="H65" s="4"/>
      <c r="I65" s="4"/>
      <c r="J65" s="5"/>
      <c r="K65" s="5"/>
      <c r="L65" s="5"/>
      <c r="M65" s="5"/>
      <c r="N65" s="5"/>
      <c r="O65" s="5"/>
      <c r="P65" s="5"/>
      <c r="Q65" s="5"/>
      <c r="R65" s="2"/>
      <c r="S65" s="2"/>
      <c r="T65" s="2"/>
      <c r="U65" s="2"/>
      <c r="V65" s="2"/>
      <c r="W65" s="2"/>
    </row>
    <row r="66" spans="2:23" ht="12.75">
      <c r="B66" s="4"/>
      <c r="C66" s="9"/>
      <c r="D66" s="9"/>
      <c r="E66" s="9"/>
      <c r="F66" s="9"/>
      <c r="G66" s="9"/>
      <c r="H66" s="4"/>
      <c r="I66" s="4"/>
      <c r="J66" s="5"/>
      <c r="K66" s="5"/>
      <c r="L66" s="5"/>
      <c r="M66" s="5"/>
      <c r="N66" s="5"/>
      <c r="O66" s="5"/>
      <c r="P66" s="5"/>
      <c r="Q66" s="5"/>
      <c r="R66" s="2"/>
      <c r="S66" s="2"/>
      <c r="T66" s="2"/>
      <c r="U66" s="2"/>
      <c r="V66" s="2"/>
      <c r="W66" s="2"/>
    </row>
    <row r="67" spans="2:23" ht="12.75">
      <c r="B67" s="4"/>
      <c r="C67" s="9"/>
      <c r="D67" s="9"/>
      <c r="E67" s="9"/>
      <c r="F67" s="9"/>
      <c r="G67" s="9"/>
      <c r="H67" s="4"/>
      <c r="I67" s="4"/>
      <c r="J67" s="5"/>
      <c r="K67" s="5"/>
      <c r="L67" s="5"/>
      <c r="M67" s="5"/>
      <c r="N67" s="5"/>
      <c r="O67" s="5"/>
      <c r="P67" s="5"/>
      <c r="Q67" s="5"/>
      <c r="R67" s="2"/>
      <c r="S67" s="2"/>
      <c r="T67" s="2"/>
      <c r="U67" s="2"/>
      <c r="V67" s="2"/>
      <c r="W67" s="2"/>
    </row>
    <row r="68" spans="2:23" ht="12.75">
      <c r="B68" s="4"/>
      <c r="C68" s="9"/>
      <c r="D68" s="9"/>
      <c r="E68" s="9"/>
      <c r="F68" s="9"/>
      <c r="G68" s="9"/>
      <c r="H68" s="4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2.75">
      <c r="B69" s="4"/>
      <c r="C69" s="4"/>
      <c r="D69" s="4"/>
      <c r="E69" s="4"/>
      <c r="F69" s="4"/>
      <c r="G69" s="4"/>
      <c r="H69" s="4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2.75">
      <c r="B70" s="2"/>
      <c r="C70" s="10"/>
      <c r="D70" s="10"/>
      <c r="E70" s="10"/>
      <c r="F70" s="10"/>
      <c r="G70" s="1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2.75">
      <c r="B72" s="2"/>
      <c r="C72" s="10"/>
      <c r="D72" s="10"/>
      <c r="E72" s="10"/>
      <c r="F72" s="10"/>
      <c r="G72" s="1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1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2007-12-13T14:55:23Z</dcterms:created>
  <dcterms:modified xsi:type="dcterms:W3CDTF">2016-01-18T18:01:40Z</dcterms:modified>
  <cp:category/>
  <cp:version/>
  <cp:contentType/>
  <cp:contentStatus/>
</cp:coreProperties>
</file>