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35" windowHeight="73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<sst xmlns="http://schemas.openxmlformats.org/spreadsheetml/2006/main" count="117" uniqueCount="32">
  <si>
    <t>Year</t>
  </si>
  <si>
    <t xml:space="preserve"> Country</t>
  </si>
  <si>
    <t>Total Visitors</t>
  </si>
  <si>
    <t>United States</t>
  </si>
  <si>
    <t>Venezuela</t>
  </si>
  <si>
    <t>Netherlands</t>
  </si>
  <si>
    <t>Neth. Antilles</t>
  </si>
  <si>
    <t>Colombia</t>
  </si>
  <si>
    <t>Brazil</t>
  </si>
  <si>
    <t>Canada</t>
  </si>
  <si>
    <t>Argentina</t>
  </si>
  <si>
    <t>Germany</t>
  </si>
  <si>
    <t>Rest of Europe</t>
  </si>
  <si>
    <t>Italy</t>
  </si>
  <si>
    <t>Peru</t>
  </si>
  <si>
    <t>Rest of the World</t>
  </si>
  <si>
    <t>So - Cent. America</t>
  </si>
  <si>
    <t>Caribbean General</t>
  </si>
  <si>
    <t>United Kingdom</t>
  </si>
  <si>
    <t>Surinam</t>
  </si>
  <si>
    <t>Switzerland</t>
  </si>
  <si>
    <t>Dominican Republic</t>
  </si>
  <si>
    <t>Trinidad / Tobago</t>
  </si>
  <si>
    <t>Chile</t>
  </si>
  <si>
    <t>Ecuador</t>
  </si>
  <si>
    <t>Japan</t>
  </si>
  <si>
    <t>Source: Aruba Tourism Authority (ATA)</t>
  </si>
  <si>
    <t>Number of Stayover Visitors by Market</t>
  </si>
  <si>
    <t>Qtr. 1</t>
  </si>
  <si>
    <t>Qtr. 2</t>
  </si>
  <si>
    <t>Qtr. 3</t>
  </si>
  <si>
    <t>Qtr. 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</si>
</sst>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</numFmts>
  <fonts count="46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rgb="FF92D050"/>
        </stop>
        <stop position="0.5">
          <color rgb="FFEFFF19"/>
        </stop>
        <stop position="1">
          <color rgb="FF92D050"/>
        </stop>
      </gradient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double">
        <color theme="4" tint="-0.2499700039625167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0" fillId="33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/>
    </xf>
    <xf numFmtId="3" fontId="6" fillId="0" borderId="0" xfId="42" applyNumberFormat="1" applyFont="1" applyFill="1" applyBorder="1" applyAlignment="1">
      <alignment/>
    </xf>
    <xf numFmtId="3" fontId="4" fillId="0" borderId="0" xfId="42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3" fontId="4" fillId="0" borderId="0" xfId="42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 vertical="center"/>
    </xf>
    <xf numFmtId="0" fontId="6" fillId="34" borderId="0" xfId="0" applyFont="1" applyFill="1" applyAlignment="1">
      <alignment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1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" fillId="18" borderId="10" xfId="0" applyFont="1" applyFill="1" applyBorder="1" applyAlignment="1">
      <alignment/>
    </xf>
    <xf numFmtId="0" fontId="4" fillId="18" borderId="11" xfId="0" applyFont="1" applyFill="1" applyBorder="1" applyAlignment="1">
      <alignment horizontal="center"/>
    </xf>
    <xf numFmtId="0" fontId="4" fillId="18" borderId="12" xfId="0" applyFont="1" applyFill="1" applyBorder="1" applyAlignment="1">
      <alignment horizontal="center"/>
    </xf>
    <xf numFmtId="0" fontId="6" fillId="18" borderId="12" xfId="0" applyFont="1" applyFill="1" applyBorder="1" applyAlignment="1">
      <alignment horizontal="center"/>
    </xf>
    <xf numFmtId="0" fontId="6" fillId="18" borderId="11" xfId="0" applyFont="1" applyFill="1" applyBorder="1" applyAlignment="1">
      <alignment horizontal="center"/>
    </xf>
    <xf numFmtId="0" fontId="4" fillId="18" borderId="13" xfId="0" applyFont="1" applyFill="1" applyBorder="1" applyAlignment="1">
      <alignment/>
    </xf>
    <xf numFmtId="0" fontId="4" fillId="18" borderId="14" xfId="0" applyFont="1" applyFill="1" applyBorder="1" applyAlignment="1">
      <alignment horizontal="center"/>
    </xf>
    <xf numFmtId="0" fontId="4" fillId="18" borderId="15" xfId="0" applyFont="1" applyFill="1" applyBorder="1" applyAlignment="1">
      <alignment horizontal="center"/>
    </xf>
    <xf numFmtId="0" fontId="6" fillId="18" borderId="15" xfId="0" applyFont="1" applyFill="1" applyBorder="1" applyAlignment="1">
      <alignment horizontal="center"/>
    </xf>
    <xf numFmtId="0" fontId="6" fillId="18" borderId="14" xfId="0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9" fillId="35" borderId="0" xfId="0" applyFont="1" applyFill="1" applyBorder="1" applyAlignment="1">
      <alignment horizontal="left"/>
    </xf>
    <xf numFmtId="3" fontId="6" fillId="35" borderId="0" xfId="0" applyNumberFormat="1" applyFont="1" applyFill="1" applyBorder="1" applyAlignment="1">
      <alignment/>
    </xf>
    <xf numFmtId="3" fontId="7" fillId="35" borderId="0" xfId="0" applyNumberFormat="1" applyFont="1" applyFill="1" applyBorder="1" applyAlignment="1">
      <alignment/>
    </xf>
    <xf numFmtId="3" fontId="10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6" fillId="34" borderId="16" xfId="0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0" fontId="6" fillId="35" borderId="0" xfId="0" applyFont="1" applyFill="1" applyBorder="1" applyAlignment="1">
      <alignment/>
    </xf>
    <xf numFmtId="3" fontId="4" fillId="34" borderId="0" xfId="0" applyNumberFormat="1" applyFont="1" applyFill="1" applyAlignment="1">
      <alignment horizontal="center"/>
    </xf>
    <xf numFmtId="3" fontId="6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3" fontId="6" fillId="35" borderId="0" xfId="0" applyNumberFormat="1" applyFont="1" applyFill="1" applyAlignment="1">
      <alignment horizontal="center"/>
    </xf>
    <xf numFmtId="3" fontId="6" fillId="34" borderId="16" xfId="0" applyNumberFormat="1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3" fontId="6" fillId="34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7CA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5DAA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8"/>
  <sheetViews>
    <sheetView showGridLines="0" tabSelected="1" zoomScale="86" zoomScaleNormal="86" zoomScalePageLayoutView="0" workbookViewId="0" topLeftCell="A23">
      <selection activeCell="AP105" sqref="AP105"/>
    </sheetView>
  </sheetViews>
  <sheetFormatPr defaultColWidth="9.140625" defaultRowHeight="12.75"/>
  <cols>
    <col min="1" max="1" width="3.7109375" style="1" customWidth="1"/>
    <col min="2" max="2" width="22.7109375" style="1" customWidth="1"/>
    <col min="3" max="5" width="9.7109375" style="1" customWidth="1"/>
    <col min="6" max="9" width="8.7109375" style="1" customWidth="1"/>
    <col min="10" max="10" width="9.7109375" style="1" customWidth="1"/>
    <col min="11" max="14" width="8.7109375" style="1" customWidth="1"/>
    <col min="15" max="16" width="9.7109375" style="1" customWidth="1"/>
    <col min="17" max="17" width="8.7109375" style="1" customWidth="1"/>
    <col min="18" max="27" width="9.140625" style="1" customWidth="1"/>
    <col min="28" max="31" width="10.7109375" style="1" bestFit="1" customWidth="1"/>
    <col min="32" max="16384" width="9.140625" style="1" customWidth="1"/>
  </cols>
  <sheetData>
    <row r="1" spans="1:43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ht="15">
      <c r="A2" s="17"/>
      <c r="B2" s="18" t="s">
        <v>27</v>
      </c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21"/>
      <c r="Q2" s="20"/>
      <c r="R2" s="20"/>
      <c r="S2" s="20"/>
      <c r="T2" s="20"/>
      <c r="U2" s="20"/>
      <c r="V2" s="20"/>
      <c r="W2" s="20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43" ht="7.5" customHeight="1">
      <c r="A3" s="17"/>
      <c r="B3" s="18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1"/>
      <c r="Q3" s="20"/>
      <c r="R3" s="20"/>
      <c r="S3" s="20"/>
      <c r="T3" s="20"/>
      <c r="U3" s="20"/>
      <c r="V3" s="20"/>
      <c r="W3" s="20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</row>
    <row r="4" spans="1:43" ht="12.75">
      <c r="A4" s="17"/>
      <c r="B4" s="29"/>
      <c r="C4" s="30" t="s">
        <v>0</v>
      </c>
      <c r="D4" s="31" t="s">
        <v>0</v>
      </c>
      <c r="E4" s="30" t="s">
        <v>0</v>
      </c>
      <c r="F4" s="32" t="s">
        <v>28</v>
      </c>
      <c r="G4" s="33" t="s">
        <v>29</v>
      </c>
      <c r="H4" s="32" t="s">
        <v>30</v>
      </c>
      <c r="I4" s="33" t="s">
        <v>31</v>
      </c>
      <c r="J4" s="31" t="s">
        <v>0</v>
      </c>
      <c r="K4" s="33" t="s">
        <v>28</v>
      </c>
      <c r="L4" s="32" t="s">
        <v>29</v>
      </c>
      <c r="M4" s="33" t="s">
        <v>30</v>
      </c>
      <c r="N4" s="32" t="s">
        <v>31</v>
      </c>
      <c r="O4" s="30" t="s">
        <v>0</v>
      </c>
      <c r="P4" s="32" t="s">
        <v>28</v>
      </c>
      <c r="Q4" s="33" t="s">
        <v>29</v>
      </c>
      <c r="R4" s="32" t="s">
        <v>30</v>
      </c>
      <c r="S4" s="33" t="s">
        <v>31</v>
      </c>
      <c r="T4" s="31" t="s">
        <v>0</v>
      </c>
      <c r="U4" s="33" t="s">
        <v>28</v>
      </c>
      <c r="V4" s="32" t="s">
        <v>29</v>
      </c>
      <c r="W4" s="33" t="s">
        <v>30</v>
      </c>
      <c r="X4" s="33" t="s">
        <v>31</v>
      </c>
      <c r="Y4" s="31" t="s">
        <v>0</v>
      </c>
      <c r="Z4" s="33" t="s">
        <v>28</v>
      </c>
      <c r="AA4" s="33" t="s">
        <v>29</v>
      </c>
      <c r="AB4" s="33" t="s">
        <v>30</v>
      </c>
      <c r="AC4" s="33" t="s">
        <v>31</v>
      </c>
      <c r="AD4" s="30" t="s">
        <v>0</v>
      </c>
      <c r="AE4" s="32" t="s">
        <v>28</v>
      </c>
      <c r="AF4" s="33" t="s">
        <v>29</v>
      </c>
      <c r="AG4" s="32" t="s">
        <v>30</v>
      </c>
      <c r="AH4" s="33" t="s">
        <v>31</v>
      </c>
      <c r="AI4" s="31" t="s">
        <v>0</v>
      </c>
      <c r="AJ4" s="17"/>
      <c r="AK4" s="17"/>
      <c r="AL4" s="17"/>
      <c r="AM4" s="17"/>
      <c r="AN4" s="17"/>
      <c r="AO4" s="17"/>
      <c r="AP4" s="17"/>
      <c r="AQ4" s="17"/>
    </row>
    <row r="5" spans="1:43" ht="12.75">
      <c r="A5" s="17"/>
      <c r="B5" s="34" t="s">
        <v>1</v>
      </c>
      <c r="C5" s="35">
        <v>2000</v>
      </c>
      <c r="D5" s="36">
        <v>2001</v>
      </c>
      <c r="E5" s="35">
        <v>2002</v>
      </c>
      <c r="F5" s="37">
        <v>2003</v>
      </c>
      <c r="G5" s="38">
        <v>2003</v>
      </c>
      <c r="H5" s="37">
        <v>2003</v>
      </c>
      <c r="I5" s="38">
        <v>2003</v>
      </c>
      <c r="J5" s="36">
        <v>2003</v>
      </c>
      <c r="K5" s="38">
        <v>2004</v>
      </c>
      <c r="L5" s="37">
        <v>2004</v>
      </c>
      <c r="M5" s="38">
        <v>2004</v>
      </c>
      <c r="N5" s="37">
        <v>2004</v>
      </c>
      <c r="O5" s="35">
        <v>2004</v>
      </c>
      <c r="P5" s="37">
        <v>2005</v>
      </c>
      <c r="Q5" s="38">
        <v>2005</v>
      </c>
      <c r="R5" s="37">
        <v>2005</v>
      </c>
      <c r="S5" s="38">
        <v>2005</v>
      </c>
      <c r="T5" s="36">
        <v>2005</v>
      </c>
      <c r="U5" s="38">
        <v>2006</v>
      </c>
      <c r="V5" s="37">
        <v>2006</v>
      </c>
      <c r="W5" s="38">
        <v>2006</v>
      </c>
      <c r="X5" s="38">
        <v>2006</v>
      </c>
      <c r="Y5" s="36">
        <v>2006</v>
      </c>
      <c r="Z5" s="38">
        <v>2007</v>
      </c>
      <c r="AA5" s="38">
        <v>2007</v>
      </c>
      <c r="AB5" s="38">
        <v>2007</v>
      </c>
      <c r="AC5" s="38">
        <v>2007</v>
      </c>
      <c r="AD5" s="35">
        <v>2007</v>
      </c>
      <c r="AE5" s="37">
        <v>2008</v>
      </c>
      <c r="AF5" s="38">
        <v>2008</v>
      </c>
      <c r="AG5" s="37">
        <v>2008</v>
      </c>
      <c r="AH5" s="38">
        <v>2008</v>
      </c>
      <c r="AI5" s="36">
        <v>2008</v>
      </c>
      <c r="AJ5" s="17"/>
      <c r="AK5" s="17"/>
      <c r="AL5" s="17"/>
      <c r="AM5" s="17"/>
      <c r="AN5" s="17"/>
      <c r="AO5" s="17"/>
      <c r="AP5" s="17"/>
      <c r="AQ5" s="17"/>
    </row>
    <row r="6" spans="1:43" ht="7.5" customHeight="1">
      <c r="A6" s="17"/>
      <c r="B6" s="12"/>
      <c r="C6" s="10"/>
      <c r="D6" s="10"/>
      <c r="E6" s="10"/>
      <c r="F6" s="11"/>
      <c r="G6" s="11"/>
      <c r="H6" s="11"/>
      <c r="I6" s="11"/>
      <c r="J6" s="10"/>
      <c r="K6" s="11"/>
      <c r="L6" s="11"/>
      <c r="M6" s="11"/>
      <c r="N6" s="11"/>
      <c r="O6" s="10"/>
      <c r="P6" s="11"/>
      <c r="Q6" s="11"/>
      <c r="R6" s="11"/>
      <c r="S6" s="11"/>
      <c r="T6" s="10"/>
      <c r="U6" s="11"/>
      <c r="V6" s="11"/>
      <c r="W6" s="11"/>
      <c r="X6" s="15"/>
      <c r="Y6" s="16"/>
      <c r="Z6" s="51"/>
      <c r="AA6" s="51"/>
      <c r="AB6" s="51"/>
      <c r="AC6" s="51"/>
      <c r="AD6" s="51"/>
      <c r="AE6" s="11"/>
      <c r="AF6" s="11"/>
      <c r="AG6" s="11"/>
      <c r="AH6" s="11"/>
      <c r="AI6" s="10"/>
      <c r="AJ6" s="17"/>
      <c r="AK6" s="17"/>
      <c r="AL6" s="17"/>
      <c r="AM6" s="17"/>
      <c r="AN6" s="17"/>
      <c r="AO6" s="17"/>
      <c r="AP6" s="17"/>
      <c r="AQ6" s="17"/>
    </row>
    <row r="7" spans="1:43" ht="12.75">
      <c r="A7" s="17"/>
      <c r="B7" s="13" t="s">
        <v>2</v>
      </c>
      <c r="C7" s="49">
        <v>721224</v>
      </c>
      <c r="D7" s="49">
        <v>691420</v>
      </c>
      <c r="E7" s="49">
        <v>642627</v>
      </c>
      <c r="F7" s="49">
        <f>SUM(F9:F31)</f>
        <v>155346</v>
      </c>
      <c r="G7" s="49">
        <f>SUM(G9:G31)</f>
        <v>150287</v>
      </c>
      <c r="H7" s="49">
        <f>SUM(H9:H31)</f>
        <v>170958</v>
      </c>
      <c r="I7" s="49">
        <f>SUM(I9:I31)</f>
        <v>165315</v>
      </c>
      <c r="J7" s="49">
        <f aca="true" t="shared" si="0" ref="J7:J31">SUM(F7:I7)</f>
        <v>641906</v>
      </c>
      <c r="K7" s="49">
        <f>SUM(K9:K31)</f>
        <v>177098</v>
      </c>
      <c r="L7" s="49">
        <f>SUM(L9:L31)</f>
        <v>178144</v>
      </c>
      <c r="M7" s="49">
        <f>SUM(M9:M31)</f>
        <v>190803</v>
      </c>
      <c r="N7" s="49">
        <f>SUM(N9:N31)</f>
        <v>182112</v>
      </c>
      <c r="O7" s="49">
        <f>SUM(K7:N7)</f>
        <v>728157</v>
      </c>
      <c r="P7" s="49">
        <f aca="true" t="shared" si="1" ref="P7:Z7">SUM(P9:P31)</f>
        <v>200868</v>
      </c>
      <c r="Q7" s="49">
        <f t="shared" si="1"/>
        <v>183048</v>
      </c>
      <c r="R7" s="49">
        <f t="shared" si="1"/>
        <v>180920</v>
      </c>
      <c r="S7" s="49">
        <f t="shared" si="1"/>
        <v>167678</v>
      </c>
      <c r="T7" s="49">
        <f t="shared" si="1"/>
        <v>732514</v>
      </c>
      <c r="U7" s="49">
        <f t="shared" si="1"/>
        <v>170338</v>
      </c>
      <c r="V7" s="49">
        <f t="shared" si="1"/>
        <v>173846</v>
      </c>
      <c r="W7" s="49">
        <f t="shared" si="1"/>
        <v>174396</v>
      </c>
      <c r="X7" s="49">
        <f t="shared" si="1"/>
        <v>175792</v>
      </c>
      <c r="Y7" s="49">
        <f t="shared" si="1"/>
        <v>694372</v>
      </c>
      <c r="Z7" s="49">
        <f t="shared" si="1"/>
        <v>187027</v>
      </c>
      <c r="AA7" s="49">
        <f>SUM(AA9:AA31)</f>
        <v>178453</v>
      </c>
      <c r="AB7" s="49">
        <f>SUM(AB8:AB31)</f>
        <v>197382</v>
      </c>
      <c r="AC7" s="49">
        <f aca="true" t="shared" si="2" ref="AC7:AI7">SUM(AC9:AC31)</f>
        <v>208442</v>
      </c>
      <c r="AD7" s="49">
        <f t="shared" si="2"/>
        <v>771304</v>
      </c>
      <c r="AE7" s="49">
        <f t="shared" si="2"/>
        <v>225470</v>
      </c>
      <c r="AF7" s="49">
        <f t="shared" si="2"/>
        <v>194871</v>
      </c>
      <c r="AG7" s="49">
        <f t="shared" si="2"/>
        <v>202334</v>
      </c>
      <c r="AH7" s="49">
        <f t="shared" si="2"/>
        <v>203998</v>
      </c>
      <c r="AI7" s="49">
        <f t="shared" si="2"/>
        <v>826673</v>
      </c>
      <c r="AJ7" s="17"/>
      <c r="AK7" s="17"/>
      <c r="AL7" s="17"/>
      <c r="AM7" s="17"/>
      <c r="AN7" s="17"/>
      <c r="AO7" s="17"/>
      <c r="AP7" s="17"/>
      <c r="AQ7" s="17"/>
    </row>
    <row r="8" spans="1:43" ht="7.5" customHeight="1">
      <c r="A8" s="17"/>
      <c r="B8" s="13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17"/>
      <c r="AK8" s="17"/>
      <c r="AL8" s="17"/>
      <c r="AM8" s="17"/>
      <c r="AN8" s="17"/>
      <c r="AO8" s="17"/>
      <c r="AP8" s="17"/>
      <c r="AQ8" s="17"/>
    </row>
    <row r="9" spans="1:43" ht="12.75">
      <c r="A9" s="17"/>
      <c r="B9" s="14" t="s">
        <v>3</v>
      </c>
      <c r="C9" s="50">
        <v>458132</v>
      </c>
      <c r="D9" s="50">
        <v>448492</v>
      </c>
      <c r="E9" s="50">
        <v>436660</v>
      </c>
      <c r="F9" s="50">
        <v>119400</v>
      </c>
      <c r="G9" s="50">
        <f>110721+1202</f>
        <v>111923</v>
      </c>
      <c r="H9" s="50">
        <f>113098+1695</f>
        <v>114793</v>
      </c>
      <c r="I9" s="50">
        <f>117626+724</f>
        <v>118350</v>
      </c>
      <c r="J9" s="50">
        <f t="shared" si="0"/>
        <v>464466</v>
      </c>
      <c r="K9" s="50">
        <v>135565</v>
      </c>
      <c r="L9" s="50">
        <f>134592+1031</f>
        <v>135623</v>
      </c>
      <c r="M9" s="50">
        <f>129816+1464</f>
        <v>131280</v>
      </c>
      <c r="N9" s="50">
        <f>131837+828</f>
        <v>132665</v>
      </c>
      <c r="O9" s="50">
        <f>SUM(K9:N9)</f>
        <v>535133</v>
      </c>
      <c r="P9" s="50">
        <f>154863+512</f>
        <v>155375</v>
      </c>
      <c r="Q9" s="50">
        <f>140125+865</f>
        <v>140990</v>
      </c>
      <c r="R9" s="50">
        <f>119673+1036</f>
        <v>120709</v>
      </c>
      <c r="S9" s="50">
        <f>117691+683</f>
        <v>118374</v>
      </c>
      <c r="T9" s="50">
        <f>SUM(P9:S9)</f>
        <v>535448</v>
      </c>
      <c r="U9" s="50">
        <f>127392+580</f>
        <v>127972</v>
      </c>
      <c r="V9" s="50">
        <f>128029+804</f>
        <v>128833</v>
      </c>
      <c r="W9" s="50">
        <v>115627</v>
      </c>
      <c r="X9" s="50">
        <v>123699</v>
      </c>
      <c r="Y9" s="50">
        <f>SUM(U9:X9)</f>
        <v>496131</v>
      </c>
      <c r="Z9" s="50">
        <f>137210+616</f>
        <v>137826</v>
      </c>
      <c r="AA9" s="50">
        <v>130504</v>
      </c>
      <c r="AB9" s="50">
        <v>125640</v>
      </c>
      <c r="AC9" s="50">
        <v>129423</v>
      </c>
      <c r="AD9" s="50">
        <f aca="true" t="shared" si="3" ref="AD9:AD31">SUM(Z9:AC9)</f>
        <v>523393</v>
      </c>
      <c r="AE9" s="50">
        <v>155738</v>
      </c>
      <c r="AF9" s="50">
        <v>141309</v>
      </c>
      <c r="AG9" s="50">
        <v>123405</v>
      </c>
      <c r="AH9" s="50">
        <v>119581</v>
      </c>
      <c r="AI9" s="50">
        <f aca="true" t="shared" si="4" ref="AI9:AI31">SUM(AE9:AH9)</f>
        <v>540033</v>
      </c>
      <c r="AJ9" s="17"/>
      <c r="AK9" s="17"/>
      <c r="AL9" s="17"/>
      <c r="AM9" s="17"/>
      <c r="AN9" s="17"/>
      <c r="AO9" s="17"/>
      <c r="AP9" s="17"/>
      <c r="AQ9" s="17"/>
    </row>
    <row r="10" spans="1:43" ht="12.75">
      <c r="A10" s="17"/>
      <c r="B10" s="14" t="s">
        <v>4</v>
      </c>
      <c r="C10" s="50">
        <v>112018</v>
      </c>
      <c r="D10" s="50">
        <v>109338</v>
      </c>
      <c r="E10" s="50">
        <v>81665</v>
      </c>
      <c r="F10" s="50">
        <v>8268</v>
      </c>
      <c r="G10" s="50">
        <v>11525</v>
      </c>
      <c r="H10" s="50">
        <v>22019</v>
      </c>
      <c r="I10" s="50">
        <v>12742</v>
      </c>
      <c r="J10" s="50">
        <f t="shared" si="0"/>
        <v>54554</v>
      </c>
      <c r="K10" s="50">
        <v>8620</v>
      </c>
      <c r="L10" s="50">
        <v>12063</v>
      </c>
      <c r="M10" s="50">
        <v>24165</v>
      </c>
      <c r="N10" s="50">
        <v>14370</v>
      </c>
      <c r="O10" s="50">
        <f aca="true" t="shared" si="5" ref="O10:O31">SUM(K10:N10)</f>
        <v>59218</v>
      </c>
      <c r="P10" s="50">
        <v>11266</v>
      </c>
      <c r="Q10" s="50">
        <v>10644</v>
      </c>
      <c r="R10" s="50">
        <v>24392</v>
      </c>
      <c r="S10" s="50">
        <v>13626</v>
      </c>
      <c r="T10" s="50">
        <f aca="true" t="shared" si="6" ref="T10:T31">SUM(P10:S10)</f>
        <v>59928</v>
      </c>
      <c r="U10" s="50">
        <v>8971</v>
      </c>
      <c r="V10" s="50">
        <v>12568</v>
      </c>
      <c r="W10" s="50">
        <v>22646</v>
      </c>
      <c r="X10" s="50">
        <v>12920</v>
      </c>
      <c r="Y10" s="50">
        <f aca="true" t="shared" si="7" ref="Y10:Y31">SUM(U10:X10)</f>
        <v>57105</v>
      </c>
      <c r="Z10" s="50">
        <v>11146</v>
      </c>
      <c r="AA10" s="50">
        <v>13414</v>
      </c>
      <c r="AB10" s="50">
        <v>30840</v>
      </c>
      <c r="AC10" s="50">
        <v>36755</v>
      </c>
      <c r="AD10" s="50">
        <f t="shared" si="3"/>
        <v>92155</v>
      </c>
      <c r="AE10" s="50">
        <v>23667</v>
      </c>
      <c r="AF10" s="50">
        <v>16902</v>
      </c>
      <c r="AG10" s="50">
        <v>33445</v>
      </c>
      <c r="AH10" s="50">
        <v>38972</v>
      </c>
      <c r="AI10" s="50">
        <f t="shared" si="4"/>
        <v>112986</v>
      </c>
      <c r="AJ10" s="17"/>
      <c r="AK10" s="17"/>
      <c r="AL10" s="17"/>
      <c r="AM10" s="17"/>
      <c r="AN10" s="17"/>
      <c r="AO10" s="17"/>
      <c r="AP10" s="17"/>
      <c r="AQ10" s="17"/>
    </row>
    <row r="11" spans="1:43" ht="12.75">
      <c r="A11" s="17"/>
      <c r="B11" s="14" t="s">
        <v>5</v>
      </c>
      <c r="C11" s="50">
        <v>30575</v>
      </c>
      <c r="D11" s="50">
        <v>28457</v>
      </c>
      <c r="E11" s="50">
        <v>27992</v>
      </c>
      <c r="F11" s="50">
        <v>7261</v>
      </c>
      <c r="G11" s="50">
        <v>8331</v>
      </c>
      <c r="H11" s="50">
        <v>9915</v>
      </c>
      <c r="I11" s="50">
        <v>10908</v>
      </c>
      <c r="J11" s="50">
        <f t="shared" si="0"/>
        <v>36415</v>
      </c>
      <c r="K11" s="50">
        <v>9725</v>
      </c>
      <c r="L11" s="50">
        <v>8570</v>
      </c>
      <c r="M11" s="50">
        <v>9767</v>
      </c>
      <c r="N11" s="50">
        <v>10060</v>
      </c>
      <c r="O11" s="50">
        <f t="shared" si="5"/>
        <v>38122</v>
      </c>
      <c r="P11" s="50">
        <v>9315</v>
      </c>
      <c r="Q11" s="50">
        <v>9581</v>
      </c>
      <c r="R11" s="50">
        <v>9940</v>
      </c>
      <c r="S11" s="50">
        <v>9831</v>
      </c>
      <c r="T11" s="50">
        <f t="shared" si="6"/>
        <v>38667</v>
      </c>
      <c r="U11" s="50">
        <v>9058</v>
      </c>
      <c r="V11" s="50">
        <v>8600</v>
      </c>
      <c r="W11" s="50">
        <v>9239</v>
      </c>
      <c r="X11" s="50">
        <v>10233</v>
      </c>
      <c r="Y11" s="50">
        <f>SUM(U11:X11)</f>
        <v>37130</v>
      </c>
      <c r="Z11" s="50">
        <v>9542</v>
      </c>
      <c r="AA11" s="50">
        <v>8341</v>
      </c>
      <c r="AB11" s="50">
        <v>9567</v>
      </c>
      <c r="AC11" s="50">
        <v>10391</v>
      </c>
      <c r="AD11" s="50">
        <f t="shared" si="3"/>
        <v>37841</v>
      </c>
      <c r="AE11" s="50">
        <v>9540</v>
      </c>
      <c r="AF11" s="50">
        <v>10192</v>
      </c>
      <c r="AG11" s="50">
        <v>11088</v>
      </c>
      <c r="AH11" s="50">
        <v>11054</v>
      </c>
      <c r="AI11" s="50">
        <f t="shared" si="4"/>
        <v>41874</v>
      </c>
      <c r="AJ11" s="17"/>
      <c r="AK11" s="17"/>
      <c r="AL11" s="17"/>
      <c r="AM11" s="17"/>
      <c r="AN11" s="17"/>
      <c r="AO11" s="17"/>
      <c r="AP11" s="17"/>
      <c r="AQ11" s="17"/>
    </row>
    <row r="12" spans="1:43" ht="12.75">
      <c r="A12" s="17"/>
      <c r="B12" s="14" t="s">
        <v>6</v>
      </c>
      <c r="C12" s="50">
        <v>23709</v>
      </c>
      <c r="D12" s="50">
        <v>19679</v>
      </c>
      <c r="E12" s="50">
        <v>19602</v>
      </c>
      <c r="F12" s="50">
        <v>3817</v>
      </c>
      <c r="G12" s="50">
        <f>4287+847</f>
        <v>5134</v>
      </c>
      <c r="H12" s="50">
        <f>5173+1109</f>
        <v>6282</v>
      </c>
      <c r="I12" s="50">
        <f>4536+1193</f>
        <v>5729</v>
      </c>
      <c r="J12" s="50">
        <f t="shared" si="0"/>
        <v>20962</v>
      </c>
      <c r="K12" s="50">
        <v>5074</v>
      </c>
      <c r="L12" s="50">
        <f>4382+1159</f>
        <v>5541</v>
      </c>
      <c r="M12" s="50">
        <f>4831+1281</f>
        <v>6112</v>
      </c>
      <c r="N12" s="50">
        <v>4745</v>
      </c>
      <c r="O12" s="50">
        <f t="shared" si="5"/>
        <v>21472</v>
      </c>
      <c r="P12" s="50">
        <f>3244+820</f>
        <v>4064</v>
      </c>
      <c r="Q12" s="50">
        <f>4110+915</f>
        <v>5025</v>
      </c>
      <c r="R12" s="50">
        <f>3716+1104</f>
        <v>4820</v>
      </c>
      <c r="S12" s="50">
        <f>3977+1185</f>
        <v>5162</v>
      </c>
      <c r="T12" s="50">
        <f t="shared" si="6"/>
        <v>19071</v>
      </c>
      <c r="U12" s="50">
        <f>796+2933</f>
        <v>3729</v>
      </c>
      <c r="V12" s="50">
        <f>1079+3650</f>
        <v>4729</v>
      </c>
      <c r="W12" s="50">
        <v>5384</v>
      </c>
      <c r="X12" s="50">
        <v>6082</v>
      </c>
      <c r="Y12" s="50">
        <f>SUM(U12:X12)</f>
        <v>19924</v>
      </c>
      <c r="Z12" s="50">
        <f>3221+831</f>
        <v>4052</v>
      </c>
      <c r="AA12" s="50">
        <v>6206</v>
      </c>
      <c r="AB12" s="50">
        <v>6314</v>
      </c>
      <c r="AC12" s="50">
        <v>5884</v>
      </c>
      <c r="AD12" s="50">
        <f t="shared" si="3"/>
        <v>22456</v>
      </c>
      <c r="AE12" s="50">
        <v>4416</v>
      </c>
      <c r="AF12" s="50">
        <v>5075</v>
      </c>
      <c r="AG12" s="50">
        <v>6323</v>
      </c>
      <c r="AH12" s="50">
        <v>6178</v>
      </c>
      <c r="AI12" s="50">
        <f t="shared" si="4"/>
        <v>21992</v>
      </c>
      <c r="AJ12" s="17"/>
      <c r="AK12" s="17"/>
      <c r="AL12" s="17"/>
      <c r="AM12" s="17"/>
      <c r="AN12" s="17"/>
      <c r="AO12" s="17"/>
      <c r="AP12" s="17"/>
      <c r="AQ12" s="17"/>
    </row>
    <row r="13" spans="1:43" ht="12.75">
      <c r="A13" s="17"/>
      <c r="B13" s="14" t="s">
        <v>7</v>
      </c>
      <c r="C13" s="50">
        <v>31367</v>
      </c>
      <c r="D13" s="50">
        <v>23948</v>
      </c>
      <c r="E13" s="50">
        <v>23362</v>
      </c>
      <c r="F13" s="50">
        <v>4294</v>
      </c>
      <c r="G13" s="50">
        <v>2393</v>
      </c>
      <c r="H13" s="50">
        <v>2459</v>
      </c>
      <c r="I13" s="50">
        <v>2251</v>
      </c>
      <c r="J13" s="50">
        <f t="shared" si="0"/>
        <v>11397</v>
      </c>
      <c r="K13" s="50">
        <v>1967</v>
      </c>
      <c r="L13" s="50">
        <v>2831</v>
      </c>
      <c r="M13" s="50">
        <v>2810</v>
      </c>
      <c r="N13" s="50">
        <v>3040</v>
      </c>
      <c r="O13" s="50">
        <f t="shared" si="5"/>
        <v>10648</v>
      </c>
      <c r="P13" s="50">
        <v>2118</v>
      </c>
      <c r="Q13" s="50">
        <v>2386</v>
      </c>
      <c r="R13" s="50">
        <v>2685</v>
      </c>
      <c r="S13" s="50">
        <v>2674</v>
      </c>
      <c r="T13" s="50">
        <f t="shared" si="6"/>
        <v>9863</v>
      </c>
      <c r="U13" s="50">
        <v>1709</v>
      </c>
      <c r="V13" s="50">
        <v>3620</v>
      </c>
      <c r="W13" s="50">
        <v>3031</v>
      </c>
      <c r="X13" s="50">
        <v>3238</v>
      </c>
      <c r="Y13" s="50">
        <f t="shared" si="7"/>
        <v>11598</v>
      </c>
      <c r="Z13" s="50">
        <v>2968</v>
      </c>
      <c r="AA13" s="50">
        <v>3377</v>
      </c>
      <c r="AB13" s="50">
        <v>3300</v>
      </c>
      <c r="AC13" s="50">
        <v>3573</v>
      </c>
      <c r="AD13" s="50">
        <f t="shared" si="3"/>
        <v>13218</v>
      </c>
      <c r="AE13" s="50">
        <v>3048</v>
      </c>
      <c r="AF13" s="50">
        <v>3081</v>
      </c>
      <c r="AG13" s="50">
        <v>3203</v>
      </c>
      <c r="AH13" s="50">
        <v>4107</v>
      </c>
      <c r="AI13" s="50">
        <f t="shared" si="4"/>
        <v>13439</v>
      </c>
      <c r="AJ13" s="17"/>
      <c r="AK13" s="17"/>
      <c r="AL13" s="17"/>
      <c r="AM13" s="17"/>
      <c r="AN13" s="17"/>
      <c r="AO13" s="17"/>
      <c r="AP13" s="17"/>
      <c r="AQ13" s="17"/>
    </row>
    <row r="14" spans="1:43" ht="12.75">
      <c r="A14" s="17"/>
      <c r="B14" s="14" t="s">
        <v>8</v>
      </c>
      <c r="C14" s="50">
        <v>3309</v>
      </c>
      <c r="D14" s="50">
        <v>3028</v>
      </c>
      <c r="E14" s="50">
        <v>2314</v>
      </c>
      <c r="F14" s="50">
        <v>391</v>
      </c>
      <c r="G14" s="50">
        <v>353</v>
      </c>
      <c r="H14" s="50">
        <v>1002</v>
      </c>
      <c r="I14" s="50">
        <v>1039</v>
      </c>
      <c r="J14" s="50">
        <f t="shared" si="0"/>
        <v>2785</v>
      </c>
      <c r="K14" s="50">
        <v>970</v>
      </c>
      <c r="L14" s="50">
        <v>745</v>
      </c>
      <c r="M14" s="50">
        <v>1657</v>
      </c>
      <c r="N14" s="50">
        <v>1390</v>
      </c>
      <c r="O14" s="50">
        <f t="shared" si="5"/>
        <v>4762</v>
      </c>
      <c r="P14" s="50">
        <v>1476</v>
      </c>
      <c r="Q14" s="50">
        <v>1142</v>
      </c>
      <c r="R14" s="50">
        <v>1637</v>
      </c>
      <c r="S14" s="50">
        <v>1812</v>
      </c>
      <c r="T14" s="50">
        <f t="shared" si="6"/>
        <v>6067</v>
      </c>
      <c r="U14" s="50">
        <v>1733</v>
      </c>
      <c r="V14" s="50">
        <v>1172</v>
      </c>
      <c r="W14" s="50">
        <v>1562</v>
      </c>
      <c r="X14" s="50">
        <v>2200</v>
      </c>
      <c r="Y14" s="50">
        <f t="shared" si="7"/>
        <v>6667</v>
      </c>
      <c r="Z14" s="50">
        <v>1953</v>
      </c>
      <c r="AA14" s="50">
        <v>1426</v>
      </c>
      <c r="AB14" s="50">
        <v>1927</v>
      </c>
      <c r="AC14" s="50">
        <v>2174</v>
      </c>
      <c r="AD14" s="50">
        <f t="shared" si="3"/>
        <v>7480</v>
      </c>
      <c r="AE14" s="50">
        <v>2573</v>
      </c>
      <c r="AF14" s="50">
        <v>1729</v>
      </c>
      <c r="AG14" s="50">
        <v>2354</v>
      </c>
      <c r="AH14" s="50">
        <v>2089</v>
      </c>
      <c r="AI14" s="50">
        <f t="shared" si="4"/>
        <v>8745</v>
      </c>
      <c r="AJ14" s="17"/>
      <c r="AK14" s="17"/>
      <c r="AL14" s="17"/>
      <c r="AM14" s="17"/>
      <c r="AN14" s="17"/>
      <c r="AO14" s="17"/>
      <c r="AP14" s="17"/>
      <c r="AQ14" s="17"/>
    </row>
    <row r="15" spans="1:43" ht="12.75">
      <c r="A15" s="17"/>
      <c r="B15" s="14" t="s">
        <v>9</v>
      </c>
      <c r="C15" s="50">
        <v>20594</v>
      </c>
      <c r="D15" s="50">
        <v>18926</v>
      </c>
      <c r="E15" s="50">
        <v>17601</v>
      </c>
      <c r="F15" s="50">
        <v>6189</v>
      </c>
      <c r="G15" s="50">
        <v>2665</v>
      </c>
      <c r="H15" s="50">
        <v>2871</v>
      </c>
      <c r="I15" s="50">
        <v>5493</v>
      </c>
      <c r="J15" s="50">
        <f t="shared" si="0"/>
        <v>17218</v>
      </c>
      <c r="K15" s="50">
        <v>8213</v>
      </c>
      <c r="L15" s="50">
        <v>3646</v>
      </c>
      <c r="M15" s="50">
        <v>3208</v>
      </c>
      <c r="N15" s="50">
        <v>5493</v>
      </c>
      <c r="O15" s="50">
        <f t="shared" si="5"/>
        <v>20560</v>
      </c>
      <c r="P15" s="50">
        <v>8068</v>
      </c>
      <c r="Q15" s="50">
        <v>4094</v>
      </c>
      <c r="R15" s="50">
        <v>3769</v>
      </c>
      <c r="S15" s="50">
        <v>5419</v>
      </c>
      <c r="T15" s="50">
        <f t="shared" si="6"/>
        <v>21350</v>
      </c>
      <c r="U15" s="50">
        <v>8608</v>
      </c>
      <c r="V15" s="50">
        <v>3794</v>
      </c>
      <c r="W15" s="50">
        <v>4016</v>
      </c>
      <c r="X15" s="50">
        <v>6172</v>
      </c>
      <c r="Y15" s="50">
        <f t="shared" si="7"/>
        <v>22590</v>
      </c>
      <c r="Z15" s="50">
        <v>9195</v>
      </c>
      <c r="AA15" s="50">
        <v>3981</v>
      </c>
      <c r="AB15" s="50">
        <v>4593</v>
      </c>
      <c r="AC15" s="50">
        <v>7904</v>
      </c>
      <c r="AD15" s="50">
        <f t="shared" si="3"/>
        <v>25673</v>
      </c>
      <c r="AE15" s="50">
        <v>13924</v>
      </c>
      <c r="AF15" s="50">
        <v>5359</v>
      </c>
      <c r="AG15" s="50">
        <v>5114</v>
      </c>
      <c r="AH15" s="50">
        <v>8133</v>
      </c>
      <c r="AI15" s="50">
        <f t="shared" si="4"/>
        <v>32530</v>
      </c>
      <c r="AJ15" s="17"/>
      <c r="AK15" s="17"/>
      <c r="AL15" s="17"/>
      <c r="AM15" s="17"/>
      <c r="AN15" s="17"/>
      <c r="AO15" s="17"/>
      <c r="AP15" s="17"/>
      <c r="AQ15" s="17"/>
    </row>
    <row r="16" spans="1:43" ht="12.75">
      <c r="A16" s="17"/>
      <c r="B16" s="14" t="s">
        <v>10</v>
      </c>
      <c r="C16" s="50">
        <v>7371</v>
      </c>
      <c r="D16" s="50">
        <v>5390</v>
      </c>
      <c r="E16" s="50">
        <v>1727</v>
      </c>
      <c r="F16" s="50">
        <v>323</v>
      </c>
      <c r="G16" s="50">
        <v>302</v>
      </c>
      <c r="H16" s="50">
        <v>715</v>
      </c>
      <c r="I16" s="50">
        <v>421</v>
      </c>
      <c r="J16" s="50">
        <f t="shared" si="0"/>
        <v>1761</v>
      </c>
      <c r="K16" s="50">
        <v>401</v>
      </c>
      <c r="L16" s="50">
        <v>425</v>
      </c>
      <c r="M16" s="50">
        <v>878</v>
      </c>
      <c r="N16" s="50">
        <v>367</v>
      </c>
      <c r="O16" s="50">
        <f t="shared" si="5"/>
        <v>2071</v>
      </c>
      <c r="P16" s="50">
        <v>468</v>
      </c>
      <c r="Q16" s="50">
        <v>511</v>
      </c>
      <c r="R16" s="50">
        <v>862</v>
      </c>
      <c r="S16" s="50">
        <v>728</v>
      </c>
      <c r="T16" s="50">
        <f t="shared" si="6"/>
        <v>2569</v>
      </c>
      <c r="U16" s="50">
        <v>804</v>
      </c>
      <c r="V16" s="50">
        <v>663</v>
      </c>
      <c r="W16" s="50">
        <v>1251</v>
      </c>
      <c r="X16" s="50">
        <v>808</v>
      </c>
      <c r="Y16" s="50">
        <f t="shared" si="7"/>
        <v>3526</v>
      </c>
      <c r="Z16" s="50">
        <v>840</v>
      </c>
      <c r="AA16" s="50">
        <v>735</v>
      </c>
      <c r="AB16" s="50">
        <v>1332</v>
      </c>
      <c r="AC16" s="50">
        <v>695</v>
      </c>
      <c r="AD16" s="50">
        <f t="shared" si="3"/>
        <v>3602</v>
      </c>
      <c r="AE16" s="50">
        <v>975</v>
      </c>
      <c r="AF16" s="50">
        <v>997</v>
      </c>
      <c r="AG16" s="50">
        <v>1380</v>
      </c>
      <c r="AH16" s="50">
        <v>843</v>
      </c>
      <c r="AI16" s="50">
        <f t="shared" si="4"/>
        <v>4195</v>
      </c>
      <c r="AJ16" s="17"/>
      <c r="AK16" s="17"/>
      <c r="AL16" s="17"/>
      <c r="AM16" s="17"/>
      <c r="AN16" s="17"/>
      <c r="AO16" s="17"/>
      <c r="AP16" s="17"/>
      <c r="AQ16" s="17"/>
    </row>
    <row r="17" spans="1:43" ht="12.75">
      <c r="A17" s="17"/>
      <c r="B17" s="14" t="s">
        <v>11</v>
      </c>
      <c r="C17" s="50">
        <v>3551</v>
      </c>
      <c r="D17" s="50">
        <v>2869</v>
      </c>
      <c r="E17" s="50">
        <v>2765</v>
      </c>
      <c r="F17" s="50">
        <v>434</v>
      </c>
      <c r="G17" s="50">
        <v>699</v>
      </c>
      <c r="H17" s="50">
        <v>747</v>
      </c>
      <c r="I17" s="50">
        <v>1025</v>
      </c>
      <c r="J17" s="50">
        <f t="shared" si="0"/>
        <v>2905</v>
      </c>
      <c r="K17" s="50">
        <v>618</v>
      </c>
      <c r="L17" s="50">
        <v>759</v>
      </c>
      <c r="M17" s="50">
        <v>684</v>
      </c>
      <c r="N17" s="50">
        <v>1029</v>
      </c>
      <c r="O17" s="50">
        <f t="shared" si="5"/>
        <v>3090</v>
      </c>
      <c r="P17" s="50">
        <v>891</v>
      </c>
      <c r="Q17" s="50">
        <v>854</v>
      </c>
      <c r="R17" s="50">
        <v>742</v>
      </c>
      <c r="S17" s="50">
        <v>846</v>
      </c>
      <c r="T17" s="50">
        <f t="shared" si="6"/>
        <v>3333</v>
      </c>
      <c r="U17" s="50">
        <v>636</v>
      </c>
      <c r="V17" s="50">
        <v>999</v>
      </c>
      <c r="W17" s="50">
        <v>749</v>
      </c>
      <c r="X17" s="50">
        <v>887</v>
      </c>
      <c r="Y17" s="50">
        <f t="shared" si="7"/>
        <v>3271</v>
      </c>
      <c r="Z17" s="50">
        <v>663</v>
      </c>
      <c r="AA17" s="50">
        <v>653</v>
      </c>
      <c r="AB17" s="50">
        <v>717</v>
      </c>
      <c r="AC17" s="50">
        <v>1110</v>
      </c>
      <c r="AD17" s="50">
        <f t="shared" si="3"/>
        <v>3143</v>
      </c>
      <c r="AE17" s="50">
        <v>2453</v>
      </c>
      <c r="AF17" s="50">
        <v>793</v>
      </c>
      <c r="AG17" s="50">
        <v>882</v>
      </c>
      <c r="AH17" s="50">
        <v>997</v>
      </c>
      <c r="AI17" s="50">
        <f t="shared" si="4"/>
        <v>5125</v>
      </c>
      <c r="AJ17" s="17"/>
      <c r="AK17" s="17"/>
      <c r="AL17" s="17"/>
      <c r="AM17" s="17"/>
      <c r="AN17" s="17"/>
      <c r="AO17" s="17"/>
      <c r="AP17" s="17"/>
      <c r="AQ17" s="17"/>
    </row>
    <row r="18" spans="1:43" ht="12.75">
      <c r="A18" s="17"/>
      <c r="B18" s="14" t="s">
        <v>12</v>
      </c>
      <c r="C18" s="50">
        <v>6273</v>
      </c>
      <c r="D18" s="50">
        <v>6030</v>
      </c>
      <c r="E18" s="50">
        <v>6268</v>
      </c>
      <c r="F18" s="50">
        <v>1322</v>
      </c>
      <c r="G18" s="50">
        <f>378+87+40+152+37+861</f>
        <v>1555</v>
      </c>
      <c r="H18" s="50">
        <f>399+110+42+200+17+887</f>
        <v>1655</v>
      </c>
      <c r="I18" s="50">
        <f>499+166+45+194+24+907+28+49+70+166</f>
        <v>2148</v>
      </c>
      <c r="J18" s="50">
        <f t="shared" si="0"/>
        <v>6680</v>
      </c>
      <c r="K18" s="50">
        <v>1905</v>
      </c>
      <c r="L18" s="50">
        <f>575+59+62+126+273+35+181+127+459</f>
        <v>1897</v>
      </c>
      <c r="M18" s="50">
        <f>126+60+211+19+420+30+72+112+265+531</f>
        <v>1846</v>
      </c>
      <c r="N18" s="50">
        <f>536+251+34+205+37+1190+60+55+99+795</f>
        <v>3262</v>
      </c>
      <c r="O18" s="50">
        <f t="shared" si="5"/>
        <v>8910</v>
      </c>
      <c r="P18" s="50">
        <f>494+141+16+210+71+678+210+133+207+1257</f>
        <v>3417</v>
      </c>
      <c r="Q18" s="50">
        <f>349+132+19+148+26+511+113+81+116+627</f>
        <v>2122</v>
      </c>
      <c r="R18" s="50">
        <f>540+105+268+57+29+636+132+105+134+448</f>
        <v>2454</v>
      </c>
      <c r="S18" s="50">
        <f>475+222+27+194+35+631+131+345+118+1140</f>
        <v>3318</v>
      </c>
      <c r="T18" s="50">
        <f t="shared" si="6"/>
        <v>11311</v>
      </c>
      <c r="U18" s="50">
        <f>372+154+22+168+44+616+170+317+123+840</f>
        <v>2826</v>
      </c>
      <c r="V18" s="50">
        <f>391+165+67+160+34+568+144+288+108+469</f>
        <v>2394</v>
      </c>
      <c r="W18" s="50">
        <v>2525</v>
      </c>
      <c r="X18" s="50">
        <v>3689</v>
      </c>
      <c r="Y18" s="50">
        <f t="shared" si="7"/>
        <v>11434</v>
      </c>
      <c r="Z18" s="50">
        <f>397+129+46+604+104+851+200+368+155+651</f>
        <v>3505</v>
      </c>
      <c r="AA18" s="50">
        <v>2431</v>
      </c>
      <c r="AB18" s="52">
        <v>2715</v>
      </c>
      <c r="AC18" s="50">
        <v>4611</v>
      </c>
      <c r="AD18" s="50">
        <f t="shared" si="3"/>
        <v>13262</v>
      </c>
      <c r="AE18" s="50">
        <v>3852</v>
      </c>
      <c r="AF18" s="50">
        <v>2502</v>
      </c>
      <c r="AG18" s="50">
        <v>2738</v>
      </c>
      <c r="AH18" s="50">
        <v>4002</v>
      </c>
      <c r="AI18" s="50">
        <f t="shared" si="4"/>
        <v>13094</v>
      </c>
      <c r="AJ18" s="17"/>
      <c r="AK18" s="17"/>
      <c r="AL18" s="17"/>
      <c r="AM18" s="17"/>
      <c r="AN18" s="17"/>
      <c r="AO18" s="17"/>
      <c r="AP18" s="17"/>
      <c r="AQ18" s="17"/>
    </row>
    <row r="19" spans="1:43" ht="12.75">
      <c r="A19" s="17"/>
      <c r="B19" s="14" t="s">
        <v>13</v>
      </c>
      <c r="C19" s="50">
        <v>2080</v>
      </c>
      <c r="D19" s="50">
        <v>1549</v>
      </c>
      <c r="E19" s="50">
        <v>1244</v>
      </c>
      <c r="F19" s="50">
        <v>223</v>
      </c>
      <c r="G19" s="50">
        <v>214</v>
      </c>
      <c r="H19" s="50">
        <v>508</v>
      </c>
      <c r="I19" s="50">
        <v>278</v>
      </c>
      <c r="J19" s="50">
        <f t="shared" si="0"/>
        <v>1223</v>
      </c>
      <c r="K19" s="50">
        <v>248</v>
      </c>
      <c r="L19" s="50">
        <v>226</v>
      </c>
      <c r="M19" s="50">
        <v>481</v>
      </c>
      <c r="N19" s="50">
        <v>364</v>
      </c>
      <c r="O19" s="50">
        <f t="shared" si="5"/>
        <v>1319</v>
      </c>
      <c r="P19" s="50">
        <v>435</v>
      </c>
      <c r="Q19" s="50">
        <v>255</v>
      </c>
      <c r="R19" s="50">
        <v>607</v>
      </c>
      <c r="S19" s="50">
        <v>367</v>
      </c>
      <c r="T19" s="50">
        <f t="shared" si="6"/>
        <v>1664</v>
      </c>
      <c r="U19" s="50">
        <v>314</v>
      </c>
      <c r="V19" s="50">
        <v>231</v>
      </c>
      <c r="W19" s="50">
        <v>743</v>
      </c>
      <c r="X19" s="50">
        <v>356</v>
      </c>
      <c r="Y19" s="50">
        <f t="shared" si="7"/>
        <v>1644</v>
      </c>
      <c r="Z19" s="50">
        <v>467</v>
      </c>
      <c r="AA19" s="50">
        <v>285</v>
      </c>
      <c r="AB19" s="50">
        <v>729</v>
      </c>
      <c r="AC19" s="50">
        <v>516</v>
      </c>
      <c r="AD19" s="50">
        <f t="shared" si="3"/>
        <v>1997</v>
      </c>
      <c r="AE19" s="50">
        <v>480</v>
      </c>
      <c r="AF19" s="50">
        <v>294</v>
      </c>
      <c r="AG19" s="50">
        <v>925</v>
      </c>
      <c r="AH19" s="50">
        <v>2183</v>
      </c>
      <c r="AI19" s="50">
        <f t="shared" si="4"/>
        <v>3882</v>
      </c>
      <c r="AJ19" s="17"/>
      <c r="AK19" s="17"/>
      <c r="AL19" s="17"/>
      <c r="AM19" s="17"/>
      <c r="AN19" s="17"/>
      <c r="AO19" s="17"/>
      <c r="AP19" s="17"/>
      <c r="AQ19" s="17"/>
    </row>
    <row r="20" spans="1:43" ht="12.75">
      <c r="A20" s="17"/>
      <c r="B20" s="14" t="s">
        <v>14</v>
      </c>
      <c r="C20" s="50">
        <v>2510</v>
      </c>
      <c r="D20" s="50">
        <v>3480</v>
      </c>
      <c r="E20" s="50">
        <v>3685</v>
      </c>
      <c r="F20" s="50">
        <v>283</v>
      </c>
      <c r="G20" s="50">
        <v>177</v>
      </c>
      <c r="H20" s="50">
        <v>360</v>
      </c>
      <c r="I20" s="50">
        <v>235</v>
      </c>
      <c r="J20" s="50">
        <f t="shared" si="0"/>
        <v>1055</v>
      </c>
      <c r="K20" s="50">
        <v>187</v>
      </c>
      <c r="L20" s="50">
        <v>224</v>
      </c>
      <c r="M20" s="50">
        <v>488</v>
      </c>
      <c r="N20" s="50">
        <v>188</v>
      </c>
      <c r="O20" s="50">
        <f t="shared" si="5"/>
        <v>1087</v>
      </c>
      <c r="P20" s="50">
        <v>169</v>
      </c>
      <c r="Q20" s="50">
        <v>150</v>
      </c>
      <c r="R20" s="50">
        <v>308</v>
      </c>
      <c r="S20" s="50">
        <v>319</v>
      </c>
      <c r="T20" s="50">
        <f t="shared" si="6"/>
        <v>946</v>
      </c>
      <c r="U20" s="50">
        <v>186</v>
      </c>
      <c r="V20" s="50">
        <v>176</v>
      </c>
      <c r="W20" s="50">
        <v>315</v>
      </c>
      <c r="X20" s="50">
        <v>248</v>
      </c>
      <c r="Y20" s="50">
        <f t="shared" si="7"/>
        <v>925</v>
      </c>
      <c r="Z20" s="50">
        <v>185</v>
      </c>
      <c r="AA20" s="50">
        <v>209</v>
      </c>
      <c r="AB20" s="50">
        <v>364</v>
      </c>
      <c r="AC20" s="50">
        <v>182</v>
      </c>
      <c r="AD20" s="50">
        <f t="shared" si="3"/>
        <v>940</v>
      </c>
      <c r="AE20" s="50">
        <v>155</v>
      </c>
      <c r="AF20" s="50">
        <v>269</v>
      </c>
      <c r="AG20" s="50">
        <v>445</v>
      </c>
      <c r="AH20" s="50">
        <v>312</v>
      </c>
      <c r="AI20" s="50">
        <f t="shared" si="4"/>
        <v>1181</v>
      </c>
      <c r="AJ20" s="17"/>
      <c r="AK20" s="17"/>
      <c r="AL20" s="17"/>
      <c r="AM20" s="17"/>
      <c r="AN20" s="17"/>
      <c r="AO20" s="17"/>
      <c r="AP20" s="17"/>
      <c r="AQ20" s="17"/>
    </row>
    <row r="21" spans="1:43" ht="12.75">
      <c r="A21" s="17"/>
      <c r="B21" s="14" t="s">
        <v>15</v>
      </c>
      <c r="C21" s="50">
        <v>3675</v>
      </c>
      <c r="D21" s="50">
        <v>3294</v>
      </c>
      <c r="E21" s="50">
        <v>3098</v>
      </c>
      <c r="F21" s="50">
        <v>687</v>
      </c>
      <c r="G21" s="50">
        <v>659</v>
      </c>
      <c r="H21" s="50">
        <v>575</v>
      </c>
      <c r="I21" s="50">
        <v>461</v>
      </c>
      <c r="J21" s="50">
        <f t="shared" si="0"/>
        <v>2382</v>
      </c>
      <c r="K21" s="50">
        <v>460</v>
      </c>
      <c r="L21" s="50">
        <f>550+24</f>
        <v>574</v>
      </c>
      <c r="M21" s="50">
        <v>449</v>
      </c>
      <c r="N21" s="50">
        <v>570</v>
      </c>
      <c r="O21" s="50">
        <f t="shared" si="5"/>
        <v>2053</v>
      </c>
      <c r="P21" s="50">
        <v>517</v>
      </c>
      <c r="Q21" s="50">
        <v>519</v>
      </c>
      <c r="R21" s="50">
        <v>1033</v>
      </c>
      <c r="S21" s="50">
        <v>619</v>
      </c>
      <c r="T21" s="50">
        <f t="shared" si="6"/>
        <v>2688</v>
      </c>
      <c r="U21" s="50">
        <v>562</v>
      </c>
      <c r="V21" s="50">
        <v>701</v>
      </c>
      <c r="W21" s="50">
        <v>458</v>
      </c>
      <c r="X21" s="50">
        <v>534</v>
      </c>
      <c r="Y21" s="50">
        <f t="shared" si="7"/>
        <v>2255</v>
      </c>
      <c r="Z21" s="50">
        <v>754</v>
      </c>
      <c r="AA21" s="50">
        <v>582</v>
      </c>
      <c r="AB21" s="52">
        <v>574</v>
      </c>
      <c r="AC21" s="50">
        <v>736</v>
      </c>
      <c r="AD21" s="50">
        <f t="shared" si="3"/>
        <v>2646</v>
      </c>
      <c r="AE21" s="50">
        <v>1062</v>
      </c>
      <c r="AF21" s="50">
        <v>1337</v>
      </c>
      <c r="AG21" s="50">
        <v>846</v>
      </c>
      <c r="AH21" s="50">
        <v>581</v>
      </c>
      <c r="AI21" s="50">
        <f t="shared" si="4"/>
        <v>3826</v>
      </c>
      <c r="AJ21" s="17"/>
      <c r="AK21" s="17"/>
      <c r="AL21" s="17"/>
      <c r="AM21" s="17"/>
      <c r="AN21" s="17"/>
      <c r="AO21" s="17"/>
      <c r="AP21" s="17"/>
      <c r="AQ21" s="17"/>
    </row>
    <row r="22" spans="1:43" ht="12.75">
      <c r="A22" s="17"/>
      <c r="B22" s="14" t="s">
        <v>16</v>
      </c>
      <c r="C22" s="50">
        <v>2846</v>
      </c>
      <c r="D22" s="50">
        <v>2795</v>
      </c>
      <c r="E22" s="50">
        <v>2592</v>
      </c>
      <c r="F22" s="50">
        <v>460</v>
      </c>
      <c r="G22" s="50">
        <f>513+202</f>
        <v>715</v>
      </c>
      <c r="H22" s="50">
        <f>343+644</f>
        <v>987</v>
      </c>
      <c r="I22" s="50">
        <f>221+833</f>
        <v>1054</v>
      </c>
      <c r="J22" s="50">
        <f t="shared" si="0"/>
        <v>3216</v>
      </c>
      <c r="K22" s="50">
        <v>806</v>
      </c>
      <c r="L22" s="50">
        <f>268+706</f>
        <v>974</v>
      </c>
      <c r="M22" s="50">
        <f>172+637</f>
        <v>809</v>
      </c>
      <c r="N22" s="50">
        <f>273+584</f>
        <v>857</v>
      </c>
      <c r="O22" s="50">
        <f t="shared" si="5"/>
        <v>3446</v>
      </c>
      <c r="P22" s="50">
        <f>621+176</f>
        <v>797</v>
      </c>
      <c r="Q22" s="50">
        <f>783+225</f>
        <v>1008</v>
      </c>
      <c r="R22" s="50">
        <f>1104+339</f>
        <v>1443</v>
      </c>
      <c r="S22" s="50">
        <f>815+290</f>
        <v>1105</v>
      </c>
      <c r="T22" s="50">
        <f t="shared" si="6"/>
        <v>4353</v>
      </c>
      <c r="U22" s="50">
        <f>644+161</f>
        <v>805</v>
      </c>
      <c r="V22" s="50">
        <f>765+267</f>
        <v>1032</v>
      </c>
      <c r="W22" s="50">
        <v>1178</v>
      </c>
      <c r="X22" s="50">
        <v>1122</v>
      </c>
      <c r="Y22" s="50">
        <f t="shared" si="7"/>
        <v>4137</v>
      </c>
      <c r="Z22" s="50">
        <f>318+592</f>
        <v>910</v>
      </c>
      <c r="AA22" s="50">
        <v>1101</v>
      </c>
      <c r="AB22" s="50">
        <v>1121</v>
      </c>
      <c r="AC22" s="50">
        <v>1107</v>
      </c>
      <c r="AD22" s="50">
        <f t="shared" si="3"/>
        <v>4239</v>
      </c>
      <c r="AE22" s="50">
        <v>863</v>
      </c>
      <c r="AF22" s="50">
        <v>869</v>
      </c>
      <c r="AG22" s="50">
        <v>1412</v>
      </c>
      <c r="AH22" s="50">
        <v>1009</v>
      </c>
      <c r="AI22" s="50">
        <f t="shared" si="4"/>
        <v>4153</v>
      </c>
      <c r="AJ22" s="17"/>
      <c r="AK22" s="17"/>
      <c r="AL22" s="17"/>
      <c r="AM22" s="17"/>
      <c r="AN22" s="17"/>
      <c r="AO22" s="17"/>
      <c r="AP22" s="17"/>
      <c r="AQ22" s="17"/>
    </row>
    <row r="23" spans="1:43" ht="12.75">
      <c r="A23" s="17"/>
      <c r="B23" s="14" t="s">
        <v>17</v>
      </c>
      <c r="C23" s="50">
        <v>2363</v>
      </c>
      <c r="D23" s="50">
        <v>1986</v>
      </c>
      <c r="E23" s="50">
        <v>1379</v>
      </c>
      <c r="F23" s="50">
        <v>258</v>
      </c>
      <c r="G23" s="50">
        <v>322</v>
      </c>
      <c r="H23" s="50">
        <v>764</v>
      </c>
      <c r="I23" s="50">
        <v>353</v>
      </c>
      <c r="J23" s="50">
        <f t="shared" si="0"/>
        <v>1697</v>
      </c>
      <c r="K23" s="50">
        <v>215</v>
      </c>
      <c r="L23" s="50">
        <v>239</v>
      </c>
      <c r="M23" s="50">
        <v>268</v>
      </c>
      <c r="N23" s="50">
        <v>322</v>
      </c>
      <c r="O23" s="50">
        <f t="shared" si="5"/>
        <v>1044</v>
      </c>
      <c r="P23" s="50">
        <v>163</v>
      </c>
      <c r="Q23" s="50">
        <v>168</v>
      </c>
      <c r="R23" s="50">
        <v>420</v>
      </c>
      <c r="S23" s="50">
        <v>195</v>
      </c>
      <c r="T23" s="50">
        <f t="shared" si="6"/>
        <v>946</v>
      </c>
      <c r="U23" s="50">
        <v>141</v>
      </c>
      <c r="V23" s="50">
        <v>290</v>
      </c>
      <c r="W23" s="50">
        <v>264</v>
      </c>
      <c r="X23" s="50">
        <v>178</v>
      </c>
      <c r="Y23" s="50">
        <f t="shared" si="7"/>
        <v>873</v>
      </c>
      <c r="Z23" s="50">
        <v>345</v>
      </c>
      <c r="AA23" s="50">
        <v>235</v>
      </c>
      <c r="AB23" s="50">
        <v>310</v>
      </c>
      <c r="AC23" s="50">
        <v>258</v>
      </c>
      <c r="AD23" s="50">
        <f t="shared" si="3"/>
        <v>1148</v>
      </c>
      <c r="AE23" s="50">
        <v>401</v>
      </c>
      <c r="AF23" s="50">
        <v>222</v>
      </c>
      <c r="AG23" s="50">
        <v>285</v>
      </c>
      <c r="AH23" s="50">
        <v>273</v>
      </c>
      <c r="AI23" s="50">
        <f t="shared" si="4"/>
        <v>1181</v>
      </c>
      <c r="AJ23" s="17"/>
      <c r="AK23" s="17"/>
      <c r="AL23" s="17"/>
      <c r="AM23" s="17"/>
      <c r="AN23" s="17"/>
      <c r="AO23" s="17"/>
      <c r="AP23" s="17"/>
      <c r="AQ23" s="17"/>
    </row>
    <row r="24" spans="1:43" ht="12.75">
      <c r="A24" s="17"/>
      <c r="B24" s="14" t="s">
        <v>18</v>
      </c>
      <c r="C24" s="50">
        <v>3456</v>
      </c>
      <c r="D24" s="50">
        <v>4944</v>
      </c>
      <c r="E24" s="50">
        <v>4802</v>
      </c>
      <c r="F24" s="50">
        <v>654</v>
      </c>
      <c r="G24" s="50">
        <v>1727</v>
      </c>
      <c r="H24" s="50">
        <v>2954</v>
      </c>
      <c r="I24" s="50">
        <v>1387</v>
      </c>
      <c r="J24" s="50">
        <f t="shared" si="0"/>
        <v>6722</v>
      </c>
      <c r="K24" s="50">
        <v>676</v>
      </c>
      <c r="L24" s="50">
        <v>2161</v>
      </c>
      <c r="M24" s="50">
        <v>3579</v>
      </c>
      <c r="N24" s="50">
        <v>1394</v>
      </c>
      <c r="O24" s="50">
        <f t="shared" si="5"/>
        <v>7810</v>
      </c>
      <c r="P24" s="50">
        <v>840</v>
      </c>
      <c r="Q24" s="50">
        <v>1862</v>
      </c>
      <c r="R24" s="50">
        <v>2839</v>
      </c>
      <c r="S24" s="50">
        <v>1471</v>
      </c>
      <c r="T24" s="50">
        <f t="shared" si="6"/>
        <v>7012</v>
      </c>
      <c r="U24" s="50">
        <v>676</v>
      </c>
      <c r="V24" s="50">
        <v>2270</v>
      </c>
      <c r="W24" s="50">
        <v>2982</v>
      </c>
      <c r="X24" s="50">
        <v>1578</v>
      </c>
      <c r="Y24" s="50">
        <f t="shared" si="7"/>
        <v>7506</v>
      </c>
      <c r="Z24" s="50">
        <v>804</v>
      </c>
      <c r="AA24" s="50">
        <v>2590</v>
      </c>
      <c r="AB24" s="50">
        <v>4799</v>
      </c>
      <c r="AC24" s="50">
        <v>1401</v>
      </c>
      <c r="AD24" s="50">
        <f t="shared" si="3"/>
        <v>9594</v>
      </c>
      <c r="AE24" s="50">
        <v>496</v>
      </c>
      <c r="AF24" s="50">
        <v>2201</v>
      </c>
      <c r="AG24" s="50">
        <v>4538</v>
      </c>
      <c r="AH24" s="50">
        <v>1736</v>
      </c>
      <c r="AI24" s="50">
        <f t="shared" si="4"/>
        <v>8971</v>
      </c>
      <c r="AJ24" s="17"/>
      <c r="AK24" s="17"/>
      <c r="AL24" s="17"/>
      <c r="AM24" s="17"/>
      <c r="AN24" s="17"/>
      <c r="AO24" s="17"/>
      <c r="AP24" s="17"/>
      <c r="AQ24" s="17"/>
    </row>
    <row r="25" spans="1:43" ht="12.75">
      <c r="A25" s="17"/>
      <c r="B25" s="14" t="s">
        <v>19</v>
      </c>
      <c r="C25" s="50">
        <v>1269</v>
      </c>
      <c r="D25" s="50">
        <v>1104</v>
      </c>
      <c r="E25" s="50">
        <v>1111</v>
      </c>
      <c r="F25" s="50">
        <v>199</v>
      </c>
      <c r="G25" s="50">
        <v>322</v>
      </c>
      <c r="H25" s="50">
        <v>591</v>
      </c>
      <c r="I25" s="50">
        <v>403</v>
      </c>
      <c r="J25" s="50">
        <f t="shared" si="0"/>
        <v>1515</v>
      </c>
      <c r="K25" s="50">
        <v>421</v>
      </c>
      <c r="L25" s="50">
        <v>448</v>
      </c>
      <c r="M25" s="50">
        <v>747</v>
      </c>
      <c r="N25" s="50">
        <v>468</v>
      </c>
      <c r="O25" s="50">
        <f t="shared" si="5"/>
        <v>2084</v>
      </c>
      <c r="P25" s="50">
        <v>448</v>
      </c>
      <c r="Q25" s="50">
        <v>363</v>
      </c>
      <c r="R25" s="50">
        <v>997</v>
      </c>
      <c r="S25" s="50">
        <v>528</v>
      </c>
      <c r="T25" s="50">
        <f t="shared" si="6"/>
        <v>2336</v>
      </c>
      <c r="U25" s="50">
        <v>273</v>
      </c>
      <c r="V25" s="50">
        <v>415</v>
      </c>
      <c r="W25" s="50">
        <v>514</v>
      </c>
      <c r="X25" s="50">
        <v>424</v>
      </c>
      <c r="Y25" s="50">
        <f t="shared" si="7"/>
        <v>1626</v>
      </c>
      <c r="Z25" s="50">
        <v>312</v>
      </c>
      <c r="AA25" s="50">
        <v>509</v>
      </c>
      <c r="AB25" s="50">
        <v>633</v>
      </c>
      <c r="AC25" s="50">
        <v>413</v>
      </c>
      <c r="AD25" s="50">
        <f t="shared" si="3"/>
        <v>1867</v>
      </c>
      <c r="AE25" s="50">
        <v>506</v>
      </c>
      <c r="AF25" s="50">
        <v>322</v>
      </c>
      <c r="AG25" s="50">
        <v>898</v>
      </c>
      <c r="AH25" s="50">
        <v>650</v>
      </c>
      <c r="AI25" s="50">
        <f t="shared" si="4"/>
        <v>2376</v>
      </c>
      <c r="AJ25" s="17"/>
      <c r="AK25" s="17"/>
      <c r="AL25" s="17"/>
      <c r="AM25" s="17"/>
      <c r="AN25" s="17"/>
      <c r="AO25" s="17"/>
      <c r="AP25" s="17"/>
      <c r="AQ25" s="17"/>
    </row>
    <row r="26" spans="1:43" ht="12.75">
      <c r="A26" s="17"/>
      <c r="B26" s="14" t="s">
        <v>20</v>
      </c>
      <c r="C26" s="50">
        <v>1128</v>
      </c>
      <c r="D26" s="50">
        <v>1112</v>
      </c>
      <c r="E26" s="50">
        <v>899</v>
      </c>
      <c r="F26" s="50">
        <v>142</v>
      </c>
      <c r="G26" s="50">
        <v>171</v>
      </c>
      <c r="H26" s="50">
        <v>208</v>
      </c>
      <c r="I26" s="50">
        <v>245</v>
      </c>
      <c r="J26" s="50">
        <f t="shared" si="0"/>
        <v>766</v>
      </c>
      <c r="K26" s="50">
        <v>159</v>
      </c>
      <c r="L26" s="50">
        <v>255</v>
      </c>
      <c r="M26" s="50">
        <v>289</v>
      </c>
      <c r="N26" s="50">
        <v>450</v>
      </c>
      <c r="O26" s="50">
        <f t="shared" si="5"/>
        <v>1153</v>
      </c>
      <c r="P26" s="50">
        <v>320</v>
      </c>
      <c r="Q26" s="50">
        <v>324</v>
      </c>
      <c r="R26" s="50">
        <v>192</v>
      </c>
      <c r="S26" s="50">
        <v>358</v>
      </c>
      <c r="T26" s="50">
        <f t="shared" si="6"/>
        <v>1194</v>
      </c>
      <c r="U26" s="50">
        <v>226</v>
      </c>
      <c r="V26" s="50">
        <v>256</v>
      </c>
      <c r="W26" s="50">
        <v>227</v>
      </c>
      <c r="X26" s="50">
        <v>299</v>
      </c>
      <c r="Y26" s="50">
        <f t="shared" si="7"/>
        <v>1008</v>
      </c>
      <c r="Z26" s="50">
        <v>193</v>
      </c>
      <c r="AA26" s="50">
        <v>160</v>
      </c>
      <c r="AB26" s="50">
        <v>149</v>
      </c>
      <c r="AC26" s="50">
        <v>249</v>
      </c>
      <c r="AD26" s="50">
        <f t="shared" si="3"/>
        <v>751</v>
      </c>
      <c r="AE26" s="50">
        <v>198</v>
      </c>
      <c r="AF26" s="50">
        <v>173</v>
      </c>
      <c r="AG26" s="50">
        <v>197</v>
      </c>
      <c r="AH26" s="50">
        <v>254</v>
      </c>
      <c r="AI26" s="50">
        <f t="shared" si="4"/>
        <v>822</v>
      </c>
      <c r="AJ26" s="17"/>
      <c r="AK26" s="17"/>
      <c r="AL26" s="17"/>
      <c r="AM26" s="17"/>
      <c r="AN26" s="17"/>
      <c r="AO26" s="17"/>
      <c r="AP26" s="17"/>
      <c r="AQ26" s="17"/>
    </row>
    <row r="27" spans="1:43" ht="12.75">
      <c r="A27" s="17"/>
      <c r="B27" s="14" t="s">
        <v>21</v>
      </c>
      <c r="C27" s="50">
        <v>1406</v>
      </c>
      <c r="D27" s="50">
        <v>1374</v>
      </c>
      <c r="E27" s="50">
        <v>986</v>
      </c>
      <c r="F27" s="50">
        <v>187</v>
      </c>
      <c r="G27" s="50">
        <v>220</v>
      </c>
      <c r="H27" s="50">
        <v>297</v>
      </c>
      <c r="I27" s="50">
        <v>217</v>
      </c>
      <c r="J27" s="50">
        <f t="shared" si="0"/>
        <v>921</v>
      </c>
      <c r="K27" s="50">
        <v>279</v>
      </c>
      <c r="L27" s="50">
        <v>282</v>
      </c>
      <c r="M27" s="50">
        <v>376</v>
      </c>
      <c r="N27" s="50">
        <v>401</v>
      </c>
      <c r="O27" s="50">
        <f t="shared" si="5"/>
        <v>1338</v>
      </c>
      <c r="P27" s="50">
        <v>224</v>
      </c>
      <c r="Q27" s="50">
        <v>460</v>
      </c>
      <c r="R27" s="50">
        <v>301</v>
      </c>
      <c r="S27" s="50">
        <v>284</v>
      </c>
      <c r="T27" s="50">
        <f t="shared" si="6"/>
        <v>1269</v>
      </c>
      <c r="U27" s="50">
        <v>196</v>
      </c>
      <c r="V27" s="50">
        <v>344</v>
      </c>
      <c r="W27" s="50">
        <v>484</v>
      </c>
      <c r="X27" s="50">
        <v>424</v>
      </c>
      <c r="Y27" s="50">
        <f t="shared" si="7"/>
        <v>1448</v>
      </c>
      <c r="Z27" s="50">
        <v>723</v>
      </c>
      <c r="AA27" s="50">
        <v>992</v>
      </c>
      <c r="AB27" s="50">
        <v>309</v>
      </c>
      <c r="AC27" s="50">
        <v>263</v>
      </c>
      <c r="AD27" s="50">
        <f t="shared" si="3"/>
        <v>2287</v>
      </c>
      <c r="AE27" s="50">
        <v>225</v>
      </c>
      <c r="AF27" s="50">
        <v>209</v>
      </c>
      <c r="AG27" s="50">
        <v>250</v>
      </c>
      <c r="AH27" s="50">
        <v>247</v>
      </c>
      <c r="AI27" s="50">
        <f t="shared" si="4"/>
        <v>931</v>
      </c>
      <c r="AJ27" s="17"/>
      <c r="AK27" s="17"/>
      <c r="AL27" s="17"/>
      <c r="AM27" s="17"/>
      <c r="AN27" s="17"/>
      <c r="AO27" s="17"/>
      <c r="AP27" s="17"/>
      <c r="AQ27" s="17"/>
    </row>
    <row r="28" spans="1:43" ht="12.75">
      <c r="A28" s="17"/>
      <c r="B28" s="14" t="s">
        <v>22</v>
      </c>
      <c r="C28" s="50">
        <v>1593</v>
      </c>
      <c r="D28" s="50">
        <v>1879</v>
      </c>
      <c r="E28" s="50">
        <v>1554</v>
      </c>
      <c r="F28" s="50">
        <v>339</v>
      </c>
      <c r="G28" s="50">
        <v>583</v>
      </c>
      <c r="H28" s="50">
        <v>874</v>
      </c>
      <c r="I28" s="50">
        <v>372</v>
      </c>
      <c r="J28" s="50">
        <f t="shared" si="0"/>
        <v>2168</v>
      </c>
      <c r="K28" s="50">
        <v>320</v>
      </c>
      <c r="L28" s="50">
        <v>329</v>
      </c>
      <c r="M28" s="50">
        <v>569</v>
      </c>
      <c r="N28" s="50">
        <v>269</v>
      </c>
      <c r="O28" s="50">
        <f t="shared" si="5"/>
        <v>1487</v>
      </c>
      <c r="P28" s="50">
        <v>238</v>
      </c>
      <c r="Q28" s="50">
        <v>230</v>
      </c>
      <c r="R28" s="50">
        <v>394</v>
      </c>
      <c r="S28" s="50">
        <v>339</v>
      </c>
      <c r="T28" s="50">
        <f t="shared" si="6"/>
        <v>1201</v>
      </c>
      <c r="U28" s="50">
        <v>498</v>
      </c>
      <c r="V28" s="50">
        <v>378</v>
      </c>
      <c r="W28" s="50">
        <v>559</v>
      </c>
      <c r="X28" s="50">
        <v>233</v>
      </c>
      <c r="Y28" s="50">
        <f t="shared" si="7"/>
        <v>1668</v>
      </c>
      <c r="Z28" s="50">
        <v>225</v>
      </c>
      <c r="AA28" s="50">
        <v>226</v>
      </c>
      <c r="AB28" s="50">
        <v>555</v>
      </c>
      <c r="AC28" s="50">
        <v>282</v>
      </c>
      <c r="AD28" s="50">
        <f t="shared" si="3"/>
        <v>1288</v>
      </c>
      <c r="AE28" s="50">
        <v>338</v>
      </c>
      <c r="AF28" s="50">
        <v>248</v>
      </c>
      <c r="AG28" s="50">
        <v>355</v>
      </c>
      <c r="AH28" s="50">
        <v>234</v>
      </c>
      <c r="AI28" s="50">
        <f t="shared" si="4"/>
        <v>1175</v>
      </c>
      <c r="AJ28" s="17"/>
      <c r="AK28" s="17"/>
      <c r="AL28" s="17"/>
      <c r="AM28" s="17"/>
      <c r="AN28" s="17"/>
      <c r="AO28" s="17"/>
      <c r="AP28" s="17"/>
      <c r="AQ28" s="17"/>
    </row>
    <row r="29" spans="1:43" ht="12.75">
      <c r="A29" s="17"/>
      <c r="B29" s="14" t="s">
        <v>23</v>
      </c>
      <c r="C29" s="50">
        <v>1085</v>
      </c>
      <c r="D29" s="50">
        <v>884</v>
      </c>
      <c r="E29" s="50">
        <v>592</v>
      </c>
      <c r="F29" s="50">
        <v>64</v>
      </c>
      <c r="G29" s="50">
        <v>84</v>
      </c>
      <c r="H29" s="50">
        <v>129</v>
      </c>
      <c r="I29" s="50">
        <v>48</v>
      </c>
      <c r="J29" s="50">
        <f t="shared" si="0"/>
        <v>325</v>
      </c>
      <c r="K29" s="50">
        <v>80</v>
      </c>
      <c r="L29" s="50">
        <v>117</v>
      </c>
      <c r="M29" s="50">
        <v>124</v>
      </c>
      <c r="N29" s="50">
        <v>95</v>
      </c>
      <c r="O29" s="50">
        <f t="shared" si="5"/>
        <v>416</v>
      </c>
      <c r="P29" s="50">
        <v>80</v>
      </c>
      <c r="Q29" s="50">
        <v>158</v>
      </c>
      <c r="R29" s="50">
        <v>126</v>
      </c>
      <c r="S29" s="50">
        <v>64</v>
      </c>
      <c r="T29" s="50">
        <f t="shared" si="6"/>
        <v>428</v>
      </c>
      <c r="U29" s="50">
        <v>122</v>
      </c>
      <c r="V29" s="50">
        <v>153</v>
      </c>
      <c r="W29" s="50">
        <v>154</v>
      </c>
      <c r="X29" s="50">
        <v>88</v>
      </c>
      <c r="Y29" s="50">
        <f t="shared" si="7"/>
        <v>517</v>
      </c>
      <c r="Z29" s="50">
        <v>133</v>
      </c>
      <c r="AA29" s="50">
        <v>180</v>
      </c>
      <c r="AB29" s="50">
        <v>396</v>
      </c>
      <c r="AC29" s="50">
        <v>271</v>
      </c>
      <c r="AD29" s="50">
        <f t="shared" si="3"/>
        <v>980</v>
      </c>
      <c r="AE29" s="50">
        <v>294</v>
      </c>
      <c r="AF29" s="50">
        <v>481</v>
      </c>
      <c r="AG29" s="50">
        <v>640</v>
      </c>
      <c r="AH29" s="50">
        <v>274</v>
      </c>
      <c r="AI29" s="50">
        <f t="shared" si="4"/>
        <v>1689</v>
      </c>
      <c r="AJ29" s="17"/>
      <c r="AK29" s="17"/>
      <c r="AL29" s="17"/>
      <c r="AM29" s="17"/>
      <c r="AN29" s="17"/>
      <c r="AO29" s="17"/>
      <c r="AP29" s="17"/>
      <c r="AQ29" s="17"/>
    </row>
    <row r="30" spans="1:43" ht="12.75">
      <c r="A30" s="17"/>
      <c r="B30" s="14" t="s">
        <v>24</v>
      </c>
      <c r="C30" s="50">
        <v>699</v>
      </c>
      <c r="D30" s="50">
        <v>693</v>
      </c>
      <c r="E30" s="50">
        <v>520</v>
      </c>
      <c r="F30" s="50">
        <v>131</v>
      </c>
      <c r="G30" s="50">
        <v>176</v>
      </c>
      <c r="H30" s="50">
        <v>198</v>
      </c>
      <c r="I30" s="50">
        <v>106</v>
      </c>
      <c r="J30" s="50">
        <f t="shared" si="0"/>
        <v>611</v>
      </c>
      <c r="K30" s="50">
        <v>154</v>
      </c>
      <c r="L30" s="50">
        <v>140</v>
      </c>
      <c r="M30" s="50">
        <v>179</v>
      </c>
      <c r="N30" s="50">
        <v>250</v>
      </c>
      <c r="O30" s="50">
        <f t="shared" si="5"/>
        <v>723</v>
      </c>
      <c r="P30" s="50">
        <v>112</v>
      </c>
      <c r="Q30" s="50">
        <v>168</v>
      </c>
      <c r="R30" s="50">
        <v>203</v>
      </c>
      <c r="S30" s="50">
        <v>196</v>
      </c>
      <c r="T30" s="50">
        <f t="shared" si="6"/>
        <v>679</v>
      </c>
      <c r="U30" s="50">
        <v>247</v>
      </c>
      <c r="V30" s="50">
        <v>180</v>
      </c>
      <c r="W30" s="50">
        <v>453</v>
      </c>
      <c r="X30" s="50">
        <v>310</v>
      </c>
      <c r="Y30" s="50">
        <f t="shared" si="7"/>
        <v>1190</v>
      </c>
      <c r="Z30" s="50">
        <v>257</v>
      </c>
      <c r="AA30" s="50">
        <v>262</v>
      </c>
      <c r="AB30" s="50">
        <v>470</v>
      </c>
      <c r="AC30" s="50">
        <v>207</v>
      </c>
      <c r="AD30" s="50">
        <f t="shared" si="3"/>
        <v>1196</v>
      </c>
      <c r="AE30" s="50">
        <v>223</v>
      </c>
      <c r="AF30" s="50">
        <v>259</v>
      </c>
      <c r="AG30" s="50">
        <v>1577</v>
      </c>
      <c r="AH30" s="50">
        <v>257</v>
      </c>
      <c r="AI30" s="50">
        <f t="shared" si="4"/>
        <v>2316</v>
      </c>
      <c r="AJ30" s="17"/>
      <c r="AK30" s="17"/>
      <c r="AL30" s="17"/>
      <c r="AM30" s="17"/>
      <c r="AN30" s="17"/>
      <c r="AO30" s="17"/>
      <c r="AP30" s="17"/>
      <c r="AQ30" s="17"/>
    </row>
    <row r="31" spans="1:43" ht="12.75">
      <c r="A31" s="17"/>
      <c r="B31" s="14" t="s">
        <v>25</v>
      </c>
      <c r="C31" s="50">
        <v>215</v>
      </c>
      <c r="D31" s="50">
        <v>169</v>
      </c>
      <c r="E31" s="50">
        <v>209</v>
      </c>
      <c r="F31" s="50">
        <v>20</v>
      </c>
      <c r="G31" s="50">
        <v>37</v>
      </c>
      <c r="H31" s="50">
        <v>55</v>
      </c>
      <c r="I31" s="50">
        <v>50</v>
      </c>
      <c r="J31" s="50">
        <f t="shared" si="0"/>
        <v>162</v>
      </c>
      <c r="K31" s="50">
        <v>35</v>
      </c>
      <c r="L31" s="50">
        <v>75</v>
      </c>
      <c r="M31" s="50">
        <v>38</v>
      </c>
      <c r="N31" s="50">
        <v>63</v>
      </c>
      <c r="O31" s="50">
        <f t="shared" si="5"/>
        <v>211</v>
      </c>
      <c r="P31" s="50">
        <v>67</v>
      </c>
      <c r="Q31" s="50">
        <v>34</v>
      </c>
      <c r="R31" s="50">
        <v>47</v>
      </c>
      <c r="S31" s="50">
        <v>43</v>
      </c>
      <c r="T31" s="50">
        <f t="shared" si="6"/>
        <v>191</v>
      </c>
      <c r="U31" s="50">
        <v>46</v>
      </c>
      <c r="V31" s="50">
        <v>48</v>
      </c>
      <c r="W31" s="50">
        <v>35</v>
      </c>
      <c r="X31" s="50">
        <v>70</v>
      </c>
      <c r="Y31" s="50">
        <f t="shared" si="7"/>
        <v>199</v>
      </c>
      <c r="Z31" s="50">
        <v>29</v>
      </c>
      <c r="AA31" s="50">
        <v>54</v>
      </c>
      <c r="AB31" s="50">
        <v>28</v>
      </c>
      <c r="AC31" s="50">
        <v>37</v>
      </c>
      <c r="AD31" s="50">
        <f t="shared" si="3"/>
        <v>148</v>
      </c>
      <c r="AE31" s="50">
        <v>43</v>
      </c>
      <c r="AF31" s="50">
        <v>48</v>
      </c>
      <c r="AG31" s="50">
        <v>34</v>
      </c>
      <c r="AH31" s="50">
        <v>32</v>
      </c>
      <c r="AI31" s="50">
        <f t="shared" si="4"/>
        <v>157</v>
      </c>
      <c r="AJ31" s="17"/>
      <c r="AK31" s="17"/>
      <c r="AL31" s="17"/>
      <c r="AM31" s="17"/>
      <c r="AN31" s="17"/>
      <c r="AO31" s="17"/>
      <c r="AP31" s="17"/>
      <c r="AQ31" s="17"/>
    </row>
    <row r="32" spans="1:43" ht="7.5" customHeight="1" thickBot="1">
      <c r="A32" s="17"/>
      <c r="B32" s="45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4"/>
      <c r="Y32" s="54"/>
      <c r="Z32" s="55"/>
      <c r="AA32" s="55"/>
      <c r="AB32" s="55"/>
      <c r="AC32" s="55"/>
      <c r="AD32" s="55"/>
      <c r="AE32" s="53"/>
      <c r="AF32" s="53"/>
      <c r="AG32" s="53"/>
      <c r="AH32" s="53"/>
      <c r="AI32" s="53"/>
      <c r="AJ32" s="17"/>
      <c r="AK32" s="17"/>
      <c r="AL32" s="17"/>
      <c r="AM32" s="17"/>
      <c r="AN32" s="17"/>
      <c r="AO32" s="17"/>
      <c r="AP32" s="17"/>
      <c r="AQ32" s="17"/>
    </row>
    <row r="33" spans="2:35" s="39" customFormat="1" ht="13.5" thickTop="1">
      <c r="B33" s="48" t="s">
        <v>26</v>
      </c>
      <c r="C33" s="40"/>
      <c r="D33" s="4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3"/>
      <c r="P33" s="43"/>
      <c r="Q33" s="41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0"/>
      <c r="AF33" s="41"/>
      <c r="AG33" s="42"/>
      <c r="AH33" s="42"/>
      <c r="AI33" s="42"/>
    </row>
    <row r="34" spans="1:43" ht="12.75">
      <c r="A34" s="17"/>
      <c r="B34" s="20"/>
      <c r="C34" s="20"/>
      <c r="D34" s="20"/>
      <c r="E34" s="20"/>
      <c r="F34" s="20"/>
      <c r="G34" s="20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3"/>
      <c r="AB34" s="23"/>
      <c r="AC34" s="23"/>
      <c r="AD34" s="23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</row>
    <row r="35" spans="1:35" ht="15">
      <c r="A35" s="17"/>
      <c r="B35" s="18" t="s">
        <v>27</v>
      </c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1"/>
      <c r="P35" s="21"/>
      <c r="Q35" s="20"/>
      <c r="R35" s="20"/>
      <c r="S35" s="20"/>
      <c r="T35" s="20"/>
      <c r="U35" s="20"/>
      <c r="V35" s="20"/>
      <c r="W35" s="20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</row>
    <row r="36" spans="1:35" ht="9" customHeight="1">
      <c r="A36" s="17"/>
      <c r="B36" s="20"/>
      <c r="C36" s="20"/>
      <c r="D36" s="20"/>
      <c r="E36" s="20"/>
      <c r="F36" s="20"/>
      <c r="G36" s="20"/>
      <c r="H36" s="10"/>
      <c r="I36" s="22"/>
      <c r="J36" s="24"/>
      <c r="K36" s="22"/>
      <c r="L36" s="25"/>
      <c r="M36" s="22"/>
      <c r="N36" s="22"/>
      <c r="O36" s="22"/>
      <c r="P36" s="25"/>
      <c r="Q36" s="22"/>
      <c r="R36" s="22"/>
      <c r="S36" s="26"/>
      <c r="T36" s="27"/>
      <c r="U36" s="22"/>
      <c r="V36" s="22"/>
      <c r="W36" s="22"/>
      <c r="X36" s="28"/>
      <c r="Y36" s="28"/>
      <c r="Z36" s="28"/>
      <c r="AA36" s="28"/>
      <c r="AB36" s="28"/>
      <c r="AC36" s="28"/>
      <c r="AD36" s="28"/>
      <c r="AE36" s="17"/>
      <c r="AF36" s="17"/>
      <c r="AG36" s="17"/>
      <c r="AH36" s="17"/>
      <c r="AI36" s="17"/>
    </row>
    <row r="37" spans="1:35" ht="12.75">
      <c r="A37" s="17"/>
      <c r="B37" s="29"/>
      <c r="C37" s="33" t="s">
        <v>28</v>
      </c>
      <c r="D37" s="32" t="s">
        <v>29</v>
      </c>
      <c r="E37" s="33" t="s">
        <v>30</v>
      </c>
      <c r="F37" s="32" t="s">
        <v>31</v>
      </c>
      <c r="G37" s="30" t="s">
        <v>0</v>
      </c>
      <c r="H37" s="32" t="s">
        <v>28</v>
      </c>
      <c r="I37" s="33" t="s">
        <v>29</v>
      </c>
      <c r="J37" s="32" t="s">
        <v>30</v>
      </c>
      <c r="K37" s="33" t="s">
        <v>31</v>
      </c>
      <c r="L37" s="30" t="s">
        <v>0</v>
      </c>
      <c r="M37" s="32" t="s">
        <v>28</v>
      </c>
      <c r="N37" s="33" t="s">
        <v>29</v>
      </c>
      <c r="O37" s="32" t="s">
        <v>30</v>
      </c>
      <c r="P37" s="33" t="s">
        <v>31</v>
      </c>
      <c r="Q37" s="30" t="s">
        <v>0</v>
      </c>
      <c r="R37" s="32" t="s">
        <v>28</v>
      </c>
      <c r="S37" s="33" t="s">
        <v>29</v>
      </c>
      <c r="T37" s="32" t="s">
        <v>30</v>
      </c>
      <c r="U37" s="33" t="s">
        <v>31</v>
      </c>
      <c r="V37" s="30" t="s">
        <v>0</v>
      </c>
      <c r="W37" s="32" t="s">
        <v>28</v>
      </c>
      <c r="X37" s="33" t="s">
        <v>29</v>
      </c>
      <c r="Y37" s="32" t="s">
        <v>30</v>
      </c>
      <c r="Z37" s="33" t="s">
        <v>31</v>
      </c>
      <c r="AA37" s="30" t="s">
        <v>0</v>
      </c>
      <c r="AB37" s="32" t="s">
        <v>28</v>
      </c>
      <c r="AC37" s="33" t="s">
        <v>29</v>
      </c>
      <c r="AD37" s="32" t="s">
        <v>30</v>
      </c>
      <c r="AE37" s="33" t="s">
        <v>31</v>
      </c>
      <c r="AF37" s="30" t="s">
        <v>0</v>
      </c>
      <c r="AG37" s="17"/>
      <c r="AH37" s="17"/>
      <c r="AI37" s="17"/>
    </row>
    <row r="38" spans="1:35" ht="12.75">
      <c r="A38" s="17"/>
      <c r="B38" s="34" t="s">
        <v>1</v>
      </c>
      <c r="C38" s="38">
        <v>2009</v>
      </c>
      <c r="D38" s="37">
        <v>2009</v>
      </c>
      <c r="E38" s="38">
        <v>2009</v>
      </c>
      <c r="F38" s="37">
        <v>2009</v>
      </c>
      <c r="G38" s="35">
        <v>2009</v>
      </c>
      <c r="H38" s="37">
        <v>2010</v>
      </c>
      <c r="I38" s="38">
        <v>2010</v>
      </c>
      <c r="J38" s="37">
        <v>2010</v>
      </c>
      <c r="K38" s="38">
        <v>2010</v>
      </c>
      <c r="L38" s="35">
        <v>2010</v>
      </c>
      <c r="M38" s="37">
        <v>2011</v>
      </c>
      <c r="N38" s="38">
        <v>2011</v>
      </c>
      <c r="O38" s="37">
        <v>2011</v>
      </c>
      <c r="P38" s="38">
        <v>2011</v>
      </c>
      <c r="Q38" s="35">
        <v>2011</v>
      </c>
      <c r="R38" s="37">
        <v>2012</v>
      </c>
      <c r="S38" s="38">
        <v>2012</v>
      </c>
      <c r="T38" s="37">
        <v>2012</v>
      </c>
      <c r="U38" s="38">
        <v>2012</v>
      </c>
      <c r="V38" s="35">
        <v>2012</v>
      </c>
      <c r="W38" s="37">
        <v>2013</v>
      </c>
      <c r="X38" s="38">
        <v>2013</v>
      </c>
      <c r="Y38" s="37">
        <v>2013</v>
      </c>
      <c r="Z38" s="38">
        <v>2013</v>
      </c>
      <c r="AA38" s="35">
        <v>2013</v>
      </c>
      <c r="AB38" s="37">
        <v>2014</v>
      </c>
      <c r="AC38" s="38">
        <v>2014</v>
      </c>
      <c r="AD38" s="37">
        <v>2014</v>
      </c>
      <c r="AE38" s="38">
        <v>2014</v>
      </c>
      <c r="AF38" s="35">
        <v>2014</v>
      </c>
      <c r="AG38" s="17"/>
      <c r="AH38" s="17"/>
      <c r="AI38" s="17"/>
    </row>
    <row r="39" spans="1:35" ht="12.75">
      <c r="A39" s="17"/>
      <c r="B39" s="12"/>
      <c r="C39" s="11"/>
      <c r="D39" s="11"/>
      <c r="E39" s="11"/>
      <c r="F39" s="11"/>
      <c r="G39" s="10"/>
      <c r="H39" s="11"/>
      <c r="I39" s="11"/>
      <c r="J39" s="11"/>
      <c r="K39" s="11"/>
      <c r="L39" s="10"/>
      <c r="M39" s="11"/>
      <c r="N39" s="11"/>
      <c r="O39" s="11"/>
      <c r="P39" s="11"/>
      <c r="Q39" s="10"/>
      <c r="R39" s="11"/>
      <c r="S39" s="11"/>
      <c r="T39" s="11"/>
      <c r="U39" s="11"/>
      <c r="V39" s="10"/>
      <c r="W39" s="11"/>
      <c r="X39" s="11"/>
      <c r="Y39" s="11"/>
      <c r="Z39" s="11"/>
      <c r="AA39" s="10"/>
      <c r="AB39" s="11"/>
      <c r="AC39" s="11"/>
      <c r="AD39" s="11"/>
      <c r="AE39" s="11"/>
      <c r="AF39" s="10"/>
      <c r="AG39" s="17"/>
      <c r="AH39" s="17"/>
      <c r="AI39" s="17"/>
    </row>
    <row r="40" spans="1:35" ht="12.75">
      <c r="A40" s="17"/>
      <c r="B40" s="13" t="s">
        <v>2</v>
      </c>
      <c r="C40" s="49">
        <f aca="true" t="shared" si="8" ref="C40:K40">SUM(C42:C64)</f>
        <v>203788</v>
      </c>
      <c r="D40" s="49">
        <f t="shared" si="8"/>
        <v>196217</v>
      </c>
      <c r="E40" s="49">
        <f t="shared" si="8"/>
        <v>205613</v>
      </c>
      <c r="F40" s="49">
        <f t="shared" si="8"/>
        <v>207048</v>
      </c>
      <c r="G40" s="49">
        <f t="shared" si="8"/>
        <v>812666</v>
      </c>
      <c r="H40" s="49">
        <f t="shared" si="8"/>
        <v>216116</v>
      </c>
      <c r="I40" s="49">
        <f t="shared" si="8"/>
        <v>193713</v>
      </c>
      <c r="J40" s="49">
        <f t="shared" si="8"/>
        <v>206612</v>
      </c>
      <c r="K40" s="49">
        <f t="shared" si="8"/>
        <v>207889</v>
      </c>
      <c r="L40" s="49">
        <f>SUM(H40:K40)</f>
        <v>824330</v>
      </c>
      <c r="M40" s="49">
        <f>SUM(M42:M64)</f>
        <v>220095</v>
      </c>
      <c r="N40" s="49">
        <f>SUM(N42:N64)</f>
        <v>212490</v>
      </c>
      <c r="O40" s="49">
        <f>SUM(O42:O64)</f>
        <v>223767</v>
      </c>
      <c r="P40" s="49">
        <f>SUM(P42:P64)</f>
        <v>212621</v>
      </c>
      <c r="Q40" s="49">
        <f>SUM(M40:P40)</f>
        <v>868973</v>
      </c>
      <c r="R40" s="49">
        <f>SUM(R42:R64)</f>
        <v>224650</v>
      </c>
      <c r="S40" s="49">
        <f>SUM(S42:S64)</f>
        <v>216691</v>
      </c>
      <c r="T40" s="49">
        <f>SUM(T42:T64)</f>
        <v>233681</v>
      </c>
      <c r="U40" s="49">
        <f>SUM(U42:U64)</f>
        <v>228912</v>
      </c>
      <c r="V40" s="49">
        <f>SUM(R40:U40)</f>
        <v>903934</v>
      </c>
      <c r="W40" s="49">
        <f>SUM(W42:W64)</f>
        <v>239644</v>
      </c>
      <c r="X40" s="49">
        <f>SUM(X42:X64)</f>
        <v>225731</v>
      </c>
      <c r="Y40" s="49">
        <f>SUM(Y42:Y64)</f>
        <v>248614</v>
      </c>
      <c r="Z40" s="49">
        <f>SUM(Z42:Z64)</f>
        <v>265267</v>
      </c>
      <c r="AA40" s="49">
        <f>SUM(AA42:AA64)</f>
        <v>979256</v>
      </c>
      <c r="AB40" s="49">
        <f>SUM(AB42:AB64)</f>
        <v>244997</v>
      </c>
      <c r="AC40" s="49">
        <f>SUM(AC42:AC64)</f>
        <v>244874</v>
      </c>
      <c r="AD40" s="49">
        <f>SUM(AD42:AD64)</f>
        <v>282509</v>
      </c>
      <c r="AE40" s="49">
        <f>SUM(AE42:AE64)</f>
        <v>299702</v>
      </c>
      <c r="AF40" s="49">
        <f>SUM(AF42:AF64)</f>
        <v>1072082</v>
      </c>
      <c r="AG40" s="13"/>
      <c r="AH40" s="17"/>
      <c r="AI40" s="17"/>
    </row>
    <row r="41" spans="1:35" ht="12.75">
      <c r="A41" s="17"/>
      <c r="B41" s="13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50"/>
      <c r="AC41" s="50"/>
      <c r="AD41" s="50"/>
      <c r="AE41" s="50"/>
      <c r="AF41" s="56"/>
      <c r="AG41" s="13"/>
      <c r="AH41" s="17"/>
      <c r="AI41" s="17"/>
    </row>
    <row r="42" spans="1:35" ht="12.75">
      <c r="A42" s="17"/>
      <c r="B42" s="14" t="s">
        <v>3</v>
      </c>
      <c r="C42" s="50">
        <v>140971</v>
      </c>
      <c r="D42" s="50">
        <v>136315</v>
      </c>
      <c r="E42" s="50">
        <v>125441</v>
      </c>
      <c r="F42" s="50">
        <v>125455</v>
      </c>
      <c r="G42" s="50">
        <f aca="true" t="shared" si="9" ref="G42:G64">SUM(C42:F42)</f>
        <v>528182</v>
      </c>
      <c r="H42" s="50">
        <v>150283</v>
      </c>
      <c r="I42" s="50">
        <v>137884</v>
      </c>
      <c r="J42" s="50">
        <v>121907</v>
      </c>
      <c r="K42" s="50">
        <v>125679</v>
      </c>
      <c r="L42" s="50">
        <f aca="true" t="shared" si="10" ref="L42:L64">SUM(H42:K42)</f>
        <v>535753</v>
      </c>
      <c r="M42" s="50">
        <v>145572</v>
      </c>
      <c r="N42" s="50">
        <v>139313</v>
      </c>
      <c r="O42" s="50">
        <v>123708</v>
      </c>
      <c r="P42" s="50">
        <v>122537</v>
      </c>
      <c r="Q42" s="50">
        <f aca="true" t="shared" si="11" ref="Q42:Q64">SUM(M42:P42)</f>
        <v>531130</v>
      </c>
      <c r="R42" s="50">
        <v>144409</v>
      </c>
      <c r="S42" s="50">
        <v>137579</v>
      </c>
      <c r="T42" s="50">
        <v>125310</v>
      </c>
      <c r="U42" s="50">
        <v>123652</v>
      </c>
      <c r="V42" s="50">
        <v>530950</v>
      </c>
      <c r="W42" s="50">
        <v>147474</v>
      </c>
      <c r="X42" s="50">
        <v>143704</v>
      </c>
      <c r="Y42" s="50">
        <v>133392</v>
      </c>
      <c r="Z42" s="50">
        <v>131730</v>
      </c>
      <c r="AA42" s="50">
        <f>SUM(W42:Z42)</f>
        <v>556300</v>
      </c>
      <c r="AB42" s="50">
        <v>150796</v>
      </c>
      <c r="AC42" s="50">
        <v>146434</v>
      </c>
      <c r="AD42" s="50">
        <v>136404</v>
      </c>
      <c r="AE42" s="50">
        <v>143159</v>
      </c>
      <c r="AF42" s="50">
        <f>SUM(AB42:AE42)</f>
        <v>576793</v>
      </c>
      <c r="AG42" s="14"/>
      <c r="AH42" s="17"/>
      <c r="AI42" s="17"/>
    </row>
    <row r="43" spans="1:35" ht="12.75">
      <c r="A43" s="17"/>
      <c r="B43" s="14" t="s">
        <v>4</v>
      </c>
      <c r="C43" s="50">
        <v>17242</v>
      </c>
      <c r="D43" s="50">
        <v>20422</v>
      </c>
      <c r="E43" s="50">
        <v>32809</v>
      </c>
      <c r="F43" s="50">
        <v>34569</v>
      </c>
      <c r="G43" s="50">
        <f t="shared" si="9"/>
        <v>105042</v>
      </c>
      <c r="H43" s="50">
        <v>16427</v>
      </c>
      <c r="I43" s="50">
        <v>13915</v>
      </c>
      <c r="J43" s="50">
        <v>31254</v>
      </c>
      <c r="K43" s="50">
        <v>29113</v>
      </c>
      <c r="L43" s="50">
        <f t="shared" si="10"/>
        <v>90709</v>
      </c>
      <c r="M43" s="50">
        <v>17497</v>
      </c>
      <c r="N43" s="50">
        <v>24199</v>
      </c>
      <c r="O43" s="50">
        <v>41975</v>
      </c>
      <c r="P43" s="50">
        <v>34167</v>
      </c>
      <c r="Q43" s="50">
        <f t="shared" si="11"/>
        <v>117838</v>
      </c>
      <c r="R43" s="50">
        <v>22713</v>
      </c>
      <c r="S43" s="50">
        <v>28332</v>
      </c>
      <c r="T43" s="50">
        <v>47776</v>
      </c>
      <c r="U43" s="50">
        <v>44380</v>
      </c>
      <c r="V43" s="50">
        <v>143201</v>
      </c>
      <c r="W43" s="50">
        <v>32174</v>
      </c>
      <c r="X43" s="50">
        <v>29404</v>
      </c>
      <c r="Y43" s="50">
        <v>55271</v>
      </c>
      <c r="Z43" s="50">
        <v>71171</v>
      </c>
      <c r="AA43" s="50">
        <v>188020</v>
      </c>
      <c r="AB43" s="50">
        <v>31243</v>
      </c>
      <c r="AC43" s="50">
        <v>44919</v>
      </c>
      <c r="AD43" s="50">
        <v>81296</v>
      </c>
      <c r="AE43" s="50">
        <v>92135</v>
      </c>
      <c r="AF43" s="50">
        <f aca="true" t="shared" si="12" ref="AF43:AF64">SUM(AB43:AE43)</f>
        <v>249593</v>
      </c>
      <c r="AG43" s="14"/>
      <c r="AH43" s="17"/>
      <c r="AI43" s="17"/>
    </row>
    <row r="44" spans="1:35" ht="12.75">
      <c r="A44" s="17"/>
      <c r="B44" s="14" t="s">
        <v>5</v>
      </c>
      <c r="C44" s="50">
        <v>10289</v>
      </c>
      <c r="D44" s="50">
        <v>9003</v>
      </c>
      <c r="E44" s="50">
        <v>11591</v>
      </c>
      <c r="F44" s="50">
        <v>10433</v>
      </c>
      <c r="G44" s="50">
        <f t="shared" si="9"/>
        <v>41316</v>
      </c>
      <c r="H44" s="50">
        <v>9685</v>
      </c>
      <c r="I44" s="50">
        <v>9061</v>
      </c>
      <c r="J44" s="50">
        <v>10685</v>
      </c>
      <c r="K44" s="50">
        <v>10863</v>
      </c>
      <c r="L44" s="50">
        <f t="shared" si="10"/>
        <v>40294</v>
      </c>
      <c r="M44" s="50">
        <v>9896</v>
      </c>
      <c r="N44" s="50">
        <v>9403</v>
      </c>
      <c r="O44" s="50">
        <v>10527</v>
      </c>
      <c r="P44" s="50">
        <v>10242</v>
      </c>
      <c r="Q44" s="50">
        <f t="shared" si="11"/>
        <v>40068</v>
      </c>
      <c r="R44" s="50">
        <v>10405</v>
      </c>
      <c r="S44" s="50">
        <v>9264</v>
      </c>
      <c r="T44" s="50">
        <v>10659</v>
      </c>
      <c r="U44" s="50">
        <v>9645</v>
      </c>
      <c r="V44" s="50">
        <v>39973</v>
      </c>
      <c r="W44" s="50">
        <v>8975</v>
      </c>
      <c r="X44" s="50">
        <v>9537</v>
      </c>
      <c r="Y44" s="50">
        <v>9699</v>
      </c>
      <c r="Z44" s="50">
        <v>9577</v>
      </c>
      <c r="AA44" s="50">
        <v>37788</v>
      </c>
      <c r="AB44" s="50">
        <v>9650</v>
      </c>
      <c r="AC44" s="50">
        <v>8625</v>
      </c>
      <c r="AD44" s="50">
        <v>9328</v>
      </c>
      <c r="AE44" s="50">
        <v>9392</v>
      </c>
      <c r="AF44" s="50">
        <f t="shared" si="12"/>
        <v>36995</v>
      </c>
      <c r="AG44" s="14"/>
      <c r="AH44" s="17"/>
      <c r="AI44" s="17"/>
    </row>
    <row r="45" spans="1:35" ht="12.75">
      <c r="A45" s="17"/>
      <c r="B45" s="14" t="s">
        <v>6</v>
      </c>
      <c r="C45" s="50">
        <v>3960</v>
      </c>
      <c r="D45" s="50">
        <v>5334</v>
      </c>
      <c r="E45" s="50">
        <v>6102</v>
      </c>
      <c r="F45" s="50">
        <v>6052</v>
      </c>
      <c r="G45" s="50">
        <f t="shared" si="9"/>
        <v>21448</v>
      </c>
      <c r="H45" s="50">
        <v>3997</v>
      </c>
      <c r="I45" s="50">
        <v>5633</v>
      </c>
      <c r="J45" s="50">
        <v>7095</v>
      </c>
      <c r="K45" s="50">
        <v>6638</v>
      </c>
      <c r="L45" s="50">
        <f t="shared" si="10"/>
        <v>23363</v>
      </c>
      <c r="M45" s="50">
        <v>4621</v>
      </c>
      <c r="N45" s="50">
        <v>6177</v>
      </c>
      <c r="O45" s="50">
        <v>8087</v>
      </c>
      <c r="P45" s="50">
        <v>6888</v>
      </c>
      <c r="Q45" s="50">
        <f t="shared" si="11"/>
        <v>25773</v>
      </c>
      <c r="R45" s="50">
        <v>5162</v>
      </c>
      <c r="S45" s="50">
        <v>7747</v>
      </c>
      <c r="T45" s="50">
        <v>7206</v>
      </c>
      <c r="U45" s="50">
        <v>7246</v>
      </c>
      <c r="V45" s="50">
        <v>27361</v>
      </c>
      <c r="W45" s="50">
        <v>5065</v>
      </c>
      <c r="X45" s="50">
        <v>6996</v>
      </c>
      <c r="Y45" s="50">
        <v>7526</v>
      </c>
      <c r="Z45" s="50">
        <v>7095</v>
      </c>
      <c r="AA45" s="50">
        <f>SUM(W45:Z45)</f>
        <v>26682</v>
      </c>
      <c r="AB45" s="50">
        <v>5141</v>
      </c>
      <c r="AC45" s="50">
        <v>6174</v>
      </c>
      <c r="AD45" s="50">
        <v>6545</v>
      </c>
      <c r="AE45" s="50">
        <v>6803</v>
      </c>
      <c r="AF45" s="50">
        <f t="shared" si="12"/>
        <v>24663</v>
      </c>
      <c r="AG45" s="14"/>
      <c r="AH45" s="17"/>
      <c r="AI45" s="17"/>
    </row>
    <row r="46" spans="1:35" ht="12.75">
      <c r="A46" s="17"/>
      <c r="B46" s="14" t="s">
        <v>7</v>
      </c>
      <c r="C46" s="50">
        <v>2801</v>
      </c>
      <c r="D46" s="50">
        <v>4357</v>
      </c>
      <c r="E46" s="50">
        <v>3624</v>
      </c>
      <c r="F46" s="50">
        <v>4906</v>
      </c>
      <c r="G46" s="50">
        <f t="shared" si="9"/>
        <v>15688</v>
      </c>
      <c r="H46" s="50">
        <v>2888</v>
      </c>
      <c r="I46" s="50">
        <v>3431</v>
      </c>
      <c r="J46" s="50">
        <v>3991</v>
      </c>
      <c r="K46" s="50">
        <v>4694</v>
      </c>
      <c r="L46" s="50">
        <f t="shared" si="10"/>
        <v>15004</v>
      </c>
      <c r="M46" s="50">
        <v>3098</v>
      </c>
      <c r="N46" s="50">
        <v>5048</v>
      </c>
      <c r="O46" s="50">
        <v>3820</v>
      </c>
      <c r="P46" s="50">
        <v>4737</v>
      </c>
      <c r="Q46" s="50">
        <f t="shared" si="11"/>
        <v>16703</v>
      </c>
      <c r="R46" s="50">
        <v>3379</v>
      </c>
      <c r="S46" s="50">
        <v>4520</v>
      </c>
      <c r="T46" s="50">
        <v>4259</v>
      </c>
      <c r="U46" s="50">
        <v>5969</v>
      </c>
      <c r="V46" s="50">
        <v>18127</v>
      </c>
      <c r="W46" s="50">
        <v>3714</v>
      </c>
      <c r="X46" s="50">
        <v>5112</v>
      </c>
      <c r="Y46" s="50">
        <v>4279</v>
      </c>
      <c r="Z46" s="50">
        <v>6380</v>
      </c>
      <c r="AA46" s="50">
        <v>19485</v>
      </c>
      <c r="AB46" s="50">
        <v>4018</v>
      </c>
      <c r="AC46" s="50">
        <v>6729</v>
      </c>
      <c r="AD46" s="50">
        <v>6138</v>
      </c>
      <c r="AE46" s="50">
        <v>6951</v>
      </c>
      <c r="AF46" s="50">
        <f t="shared" si="12"/>
        <v>23836</v>
      </c>
      <c r="AG46" s="14"/>
      <c r="AH46" s="17"/>
      <c r="AI46" s="17"/>
    </row>
    <row r="47" spans="1:35" ht="12.75">
      <c r="A47" s="17"/>
      <c r="B47" s="14" t="s">
        <v>8</v>
      </c>
      <c r="C47" s="50">
        <v>1763</v>
      </c>
      <c r="D47" s="50">
        <v>1562</v>
      </c>
      <c r="E47" s="50">
        <v>3329</v>
      </c>
      <c r="F47" s="50">
        <v>3946</v>
      </c>
      <c r="G47" s="50">
        <f t="shared" si="9"/>
        <v>10600</v>
      </c>
      <c r="H47" s="50">
        <v>5069</v>
      </c>
      <c r="I47" s="50">
        <v>3448</v>
      </c>
      <c r="J47" s="50">
        <v>5356</v>
      </c>
      <c r="K47" s="50">
        <v>6362</v>
      </c>
      <c r="L47" s="50">
        <f t="shared" si="10"/>
        <v>20235</v>
      </c>
      <c r="M47" s="50">
        <v>5800</v>
      </c>
      <c r="N47" s="50">
        <v>4265</v>
      </c>
      <c r="O47" s="50">
        <v>6388</v>
      </c>
      <c r="P47" s="50">
        <v>5960</v>
      </c>
      <c r="Q47" s="50">
        <f t="shared" si="11"/>
        <v>22413</v>
      </c>
      <c r="R47" s="50">
        <v>5415</v>
      </c>
      <c r="S47" s="50">
        <v>4124</v>
      </c>
      <c r="T47" s="50">
        <v>6014</v>
      </c>
      <c r="U47" s="50">
        <v>5517</v>
      </c>
      <c r="V47" s="50">
        <v>21070</v>
      </c>
      <c r="W47" s="50">
        <v>4944</v>
      </c>
      <c r="X47" s="50">
        <v>4762</v>
      </c>
      <c r="Y47" s="50">
        <v>6932</v>
      </c>
      <c r="Z47" s="50">
        <v>6655</v>
      </c>
      <c r="AA47" s="50">
        <f>SUM(W47:Z47)</f>
        <v>23293</v>
      </c>
      <c r="AB47" s="50">
        <v>6277</v>
      </c>
      <c r="AC47" s="50">
        <v>5106</v>
      </c>
      <c r="AD47" s="50">
        <v>6715</v>
      </c>
      <c r="AE47" s="50">
        <v>6635</v>
      </c>
      <c r="AF47" s="50">
        <f t="shared" si="12"/>
        <v>24733</v>
      </c>
      <c r="AG47" s="14"/>
      <c r="AH47" s="17"/>
      <c r="AI47" s="17"/>
    </row>
    <row r="48" spans="1:35" ht="12.75">
      <c r="A48" s="17"/>
      <c r="B48" s="14" t="s">
        <v>9</v>
      </c>
      <c r="C48" s="50">
        <v>13965</v>
      </c>
      <c r="D48" s="50">
        <v>4707</v>
      </c>
      <c r="E48" s="50">
        <v>6022</v>
      </c>
      <c r="F48" s="50">
        <v>9165</v>
      </c>
      <c r="G48" s="50">
        <f t="shared" si="9"/>
        <v>33859</v>
      </c>
      <c r="H48" s="50">
        <v>14637</v>
      </c>
      <c r="I48" s="50">
        <v>7311</v>
      </c>
      <c r="J48" s="50">
        <v>6343</v>
      </c>
      <c r="K48" s="50">
        <v>9352</v>
      </c>
      <c r="L48" s="50">
        <f t="shared" si="10"/>
        <v>37643</v>
      </c>
      <c r="M48" s="50">
        <v>18101</v>
      </c>
      <c r="N48" s="50">
        <v>6994</v>
      </c>
      <c r="O48" s="50">
        <v>5103</v>
      </c>
      <c r="P48" s="50">
        <v>10289</v>
      </c>
      <c r="Q48" s="50">
        <f t="shared" si="11"/>
        <v>40487</v>
      </c>
      <c r="R48" s="50">
        <v>17500</v>
      </c>
      <c r="S48" s="50">
        <v>7783</v>
      </c>
      <c r="T48" s="50">
        <v>7505</v>
      </c>
      <c r="U48" s="50">
        <v>13099</v>
      </c>
      <c r="V48" s="50">
        <v>45887</v>
      </c>
      <c r="W48" s="50">
        <v>16830</v>
      </c>
      <c r="X48" s="50">
        <v>8285</v>
      </c>
      <c r="Y48" s="50">
        <v>7588</v>
      </c>
      <c r="Z48" s="50">
        <v>11635</v>
      </c>
      <c r="AA48" s="50">
        <f aca="true" t="shared" si="13" ref="AA48:AA64">SUM(W48:Z48)</f>
        <v>44338</v>
      </c>
      <c r="AB48" s="50">
        <v>16648</v>
      </c>
      <c r="AC48" s="50">
        <v>7227</v>
      </c>
      <c r="AD48" s="50">
        <v>6957</v>
      </c>
      <c r="AE48" s="50">
        <v>12935</v>
      </c>
      <c r="AF48" s="50">
        <f t="shared" si="12"/>
        <v>43767</v>
      </c>
      <c r="AG48" s="14"/>
      <c r="AH48" s="17"/>
      <c r="AI48" s="17"/>
    </row>
    <row r="49" spans="1:35" ht="12.75">
      <c r="A49" s="17"/>
      <c r="B49" s="14" t="s">
        <v>10</v>
      </c>
      <c r="C49" s="50">
        <v>1236</v>
      </c>
      <c r="D49" s="50">
        <v>1098</v>
      </c>
      <c r="E49" s="50">
        <v>1895</v>
      </c>
      <c r="F49" s="50">
        <v>1263</v>
      </c>
      <c r="G49" s="50">
        <f t="shared" si="9"/>
        <v>5492</v>
      </c>
      <c r="H49" s="50">
        <v>1869</v>
      </c>
      <c r="I49" s="50">
        <v>1239</v>
      </c>
      <c r="J49" s="50">
        <v>1893</v>
      </c>
      <c r="K49" s="50">
        <v>1364</v>
      </c>
      <c r="L49" s="50">
        <f t="shared" si="10"/>
        <v>6365</v>
      </c>
      <c r="M49" s="50">
        <v>2543</v>
      </c>
      <c r="N49" s="50">
        <v>1788</v>
      </c>
      <c r="O49" s="50">
        <v>3263</v>
      </c>
      <c r="P49" s="50">
        <v>2732</v>
      </c>
      <c r="Q49" s="50">
        <f t="shared" si="11"/>
        <v>10326</v>
      </c>
      <c r="R49" s="50">
        <v>3426</v>
      </c>
      <c r="S49" s="50">
        <v>2751</v>
      </c>
      <c r="T49" s="50">
        <v>3783</v>
      </c>
      <c r="U49" s="50">
        <v>2905</v>
      </c>
      <c r="V49" s="50">
        <v>12865</v>
      </c>
      <c r="W49" s="50">
        <v>4670</v>
      </c>
      <c r="X49" s="50">
        <v>3332</v>
      </c>
      <c r="Y49" s="50">
        <v>4368</v>
      </c>
      <c r="Z49" s="50">
        <v>3204</v>
      </c>
      <c r="AA49" s="50">
        <f t="shared" si="13"/>
        <v>15574</v>
      </c>
      <c r="AB49" s="50">
        <v>4021</v>
      </c>
      <c r="AC49" s="50">
        <v>2538</v>
      </c>
      <c r="AD49" s="50">
        <v>3556</v>
      </c>
      <c r="AE49" s="50">
        <v>2350</v>
      </c>
      <c r="AF49" s="50">
        <f t="shared" si="12"/>
        <v>12465</v>
      </c>
      <c r="AG49" s="14"/>
      <c r="AH49" s="17"/>
      <c r="AI49" s="17"/>
    </row>
    <row r="50" spans="1:35" ht="12.75">
      <c r="A50" s="17"/>
      <c r="B50" s="14" t="s">
        <v>11</v>
      </c>
      <c r="C50" s="50">
        <v>715</v>
      </c>
      <c r="D50" s="50">
        <v>928</v>
      </c>
      <c r="E50" s="50">
        <v>786</v>
      </c>
      <c r="F50" s="50">
        <v>937</v>
      </c>
      <c r="G50" s="50">
        <f t="shared" si="9"/>
        <v>3366</v>
      </c>
      <c r="H50" s="50">
        <v>1056</v>
      </c>
      <c r="I50" s="50">
        <v>673</v>
      </c>
      <c r="J50" s="50">
        <v>859</v>
      </c>
      <c r="K50" s="50">
        <v>980</v>
      </c>
      <c r="L50" s="50">
        <f t="shared" si="10"/>
        <v>3568</v>
      </c>
      <c r="M50" s="50">
        <v>660</v>
      </c>
      <c r="N50" s="50">
        <v>895</v>
      </c>
      <c r="O50" s="50">
        <v>935</v>
      </c>
      <c r="P50" s="50">
        <v>1003</v>
      </c>
      <c r="Q50" s="50">
        <f t="shared" si="11"/>
        <v>3493</v>
      </c>
      <c r="R50" s="50">
        <v>980</v>
      </c>
      <c r="S50" s="50">
        <v>923</v>
      </c>
      <c r="T50" s="50">
        <v>1117</v>
      </c>
      <c r="U50" s="50">
        <v>1034</v>
      </c>
      <c r="V50" s="50">
        <v>4054</v>
      </c>
      <c r="W50" s="50">
        <v>816</v>
      </c>
      <c r="X50" s="50">
        <v>857</v>
      </c>
      <c r="Y50" s="50">
        <v>930</v>
      </c>
      <c r="Z50" s="50">
        <v>1238</v>
      </c>
      <c r="AA50" s="50">
        <f t="shared" si="13"/>
        <v>3841</v>
      </c>
      <c r="AB50" s="50">
        <v>864</v>
      </c>
      <c r="AC50" s="50">
        <v>1044</v>
      </c>
      <c r="AD50" s="50">
        <v>1199</v>
      </c>
      <c r="AE50" s="50">
        <v>1255</v>
      </c>
      <c r="AF50" s="50">
        <f t="shared" si="12"/>
        <v>4362</v>
      </c>
      <c r="AG50" s="14"/>
      <c r="AH50" s="17"/>
      <c r="AI50" s="17"/>
    </row>
    <row r="51" spans="1:35" ht="12.75">
      <c r="A51" s="17"/>
      <c r="B51" s="14" t="s">
        <v>12</v>
      </c>
      <c r="C51" s="50">
        <v>2522</v>
      </c>
      <c r="D51" s="50">
        <v>2441</v>
      </c>
      <c r="E51" s="50">
        <v>2626</v>
      </c>
      <c r="F51" s="50">
        <v>4180</v>
      </c>
      <c r="G51" s="50">
        <f t="shared" si="9"/>
        <v>11769</v>
      </c>
      <c r="H51" s="50">
        <v>4886</v>
      </c>
      <c r="I51" s="50">
        <v>1945</v>
      </c>
      <c r="J51" s="50">
        <v>2400</v>
      </c>
      <c r="K51" s="50">
        <v>4658</v>
      </c>
      <c r="L51" s="50">
        <f t="shared" si="10"/>
        <v>13889</v>
      </c>
      <c r="M51" s="50">
        <v>5267</v>
      </c>
      <c r="N51" s="50">
        <v>2565</v>
      </c>
      <c r="O51" s="50">
        <v>2817</v>
      </c>
      <c r="P51" s="50">
        <v>5192</v>
      </c>
      <c r="Q51" s="50">
        <f t="shared" si="11"/>
        <v>15841</v>
      </c>
      <c r="R51" s="50">
        <v>5319</v>
      </c>
      <c r="S51" s="50">
        <v>2345</v>
      </c>
      <c r="T51" s="50">
        <v>2943</v>
      </c>
      <c r="U51" s="50">
        <v>6066</v>
      </c>
      <c r="V51" s="50">
        <v>16673</v>
      </c>
      <c r="W51" s="50">
        <v>7323</v>
      </c>
      <c r="X51" s="50">
        <v>2685</v>
      </c>
      <c r="Y51" s="50">
        <v>3117</v>
      </c>
      <c r="Z51" s="50">
        <v>6520</v>
      </c>
      <c r="AA51" s="50">
        <f t="shared" si="13"/>
        <v>19645</v>
      </c>
      <c r="AB51" s="50">
        <v>7311</v>
      </c>
      <c r="AC51" s="50">
        <v>2880</v>
      </c>
      <c r="AD51" s="50">
        <v>3510</v>
      </c>
      <c r="AE51" s="50">
        <v>5881</v>
      </c>
      <c r="AF51" s="50">
        <f t="shared" si="12"/>
        <v>19582</v>
      </c>
      <c r="AG51" s="14"/>
      <c r="AH51" s="17"/>
      <c r="AI51" s="17"/>
    </row>
    <row r="52" spans="1:35" ht="12.75">
      <c r="A52" s="17"/>
      <c r="B52" s="14" t="s">
        <v>13</v>
      </c>
      <c r="C52" s="50">
        <v>3587</v>
      </c>
      <c r="D52" s="50">
        <v>1354</v>
      </c>
      <c r="E52" s="50">
        <v>919</v>
      </c>
      <c r="F52" s="50">
        <v>526</v>
      </c>
      <c r="G52" s="50">
        <f t="shared" si="9"/>
        <v>6386</v>
      </c>
      <c r="H52" s="50">
        <v>979</v>
      </c>
      <c r="I52" s="50">
        <v>289</v>
      </c>
      <c r="J52" s="50">
        <v>928</v>
      </c>
      <c r="K52" s="50">
        <v>673</v>
      </c>
      <c r="L52" s="50">
        <f t="shared" si="10"/>
        <v>2869</v>
      </c>
      <c r="M52" s="50">
        <v>1783</v>
      </c>
      <c r="N52" s="50">
        <v>1261</v>
      </c>
      <c r="O52" s="50">
        <v>2307</v>
      </c>
      <c r="P52" s="50">
        <v>1163</v>
      </c>
      <c r="Q52" s="50">
        <f t="shared" si="11"/>
        <v>6514</v>
      </c>
      <c r="R52" s="50">
        <v>707</v>
      </c>
      <c r="S52" s="50">
        <v>518</v>
      </c>
      <c r="T52" s="50">
        <v>1928</v>
      </c>
      <c r="U52" s="50">
        <v>810</v>
      </c>
      <c r="V52" s="50">
        <v>3963</v>
      </c>
      <c r="W52" s="50">
        <v>665</v>
      </c>
      <c r="X52" s="50">
        <v>646</v>
      </c>
      <c r="Y52" s="50">
        <v>2655</v>
      </c>
      <c r="Z52" s="50">
        <v>1042</v>
      </c>
      <c r="AA52" s="50">
        <f t="shared" si="13"/>
        <v>5008</v>
      </c>
      <c r="AB52" s="50">
        <v>1003</v>
      </c>
      <c r="AC52" s="50">
        <v>999</v>
      </c>
      <c r="AD52" s="50">
        <v>3682</v>
      </c>
      <c r="AE52" s="50">
        <v>1415</v>
      </c>
      <c r="AF52" s="50">
        <f t="shared" si="12"/>
        <v>7099</v>
      </c>
      <c r="AG52" s="14"/>
      <c r="AH52" s="17"/>
      <c r="AI52" s="17"/>
    </row>
    <row r="53" spans="1:35" ht="12.75">
      <c r="A53" s="17"/>
      <c r="B53" s="14" t="s">
        <v>14</v>
      </c>
      <c r="C53" s="50">
        <v>181</v>
      </c>
      <c r="D53" s="50">
        <v>190</v>
      </c>
      <c r="E53" s="50">
        <v>447</v>
      </c>
      <c r="F53" s="50">
        <v>273</v>
      </c>
      <c r="G53" s="50">
        <f t="shared" si="9"/>
        <v>1091</v>
      </c>
      <c r="H53" s="50">
        <v>201</v>
      </c>
      <c r="I53" s="50">
        <v>200</v>
      </c>
      <c r="J53" s="50">
        <v>657</v>
      </c>
      <c r="K53" s="50">
        <v>314</v>
      </c>
      <c r="L53" s="50">
        <f t="shared" si="10"/>
        <v>1372</v>
      </c>
      <c r="M53" s="50">
        <v>181</v>
      </c>
      <c r="N53" s="50">
        <v>327</v>
      </c>
      <c r="O53" s="50">
        <v>586</v>
      </c>
      <c r="P53" s="50">
        <v>283</v>
      </c>
      <c r="Q53" s="50">
        <f t="shared" si="11"/>
        <v>1377</v>
      </c>
      <c r="R53" s="50">
        <v>114</v>
      </c>
      <c r="S53" s="50">
        <v>172</v>
      </c>
      <c r="T53" s="50">
        <v>492</v>
      </c>
      <c r="U53" s="50">
        <v>229</v>
      </c>
      <c r="V53" s="50">
        <v>1007</v>
      </c>
      <c r="W53" s="50">
        <v>149</v>
      </c>
      <c r="X53" s="50">
        <v>314</v>
      </c>
      <c r="Y53" s="50">
        <v>483</v>
      </c>
      <c r="Z53" s="50">
        <v>267</v>
      </c>
      <c r="AA53" s="50">
        <f t="shared" si="13"/>
        <v>1213</v>
      </c>
      <c r="AB53" s="50">
        <v>200</v>
      </c>
      <c r="AC53" s="50">
        <v>243</v>
      </c>
      <c r="AD53" s="50">
        <v>456</v>
      </c>
      <c r="AE53" s="50">
        <v>351</v>
      </c>
      <c r="AF53" s="50">
        <f t="shared" si="12"/>
        <v>1250</v>
      </c>
      <c r="AG53" s="14"/>
      <c r="AH53" s="17"/>
      <c r="AI53" s="17"/>
    </row>
    <row r="54" spans="1:35" ht="12.75">
      <c r="A54" s="17"/>
      <c r="B54" s="14" t="s">
        <v>15</v>
      </c>
      <c r="C54" s="50">
        <v>528</v>
      </c>
      <c r="D54" s="50">
        <v>522</v>
      </c>
      <c r="E54" s="50">
        <v>531</v>
      </c>
      <c r="F54" s="50">
        <v>557</v>
      </c>
      <c r="G54" s="50">
        <f t="shared" si="9"/>
        <v>2138</v>
      </c>
      <c r="H54" s="50">
        <v>646</v>
      </c>
      <c r="I54" s="50">
        <v>523</v>
      </c>
      <c r="J54" s="50">
        <v>544</v>
      </c>
      <c r="K54" s="50">
        <v>665</v>
      </c>
      <c r="L54" s="50">
        <f t="shared" si="10"/>
        <v>2378</v>
      </c>
      <c r="M54" s="50">
        <v>765</v>
      </c>
      <c r="N54" s="50">
        <v>676</v>
      </c>
      <c r="O54" s="50">
        <v>761</v>
      </c>
      <c r="P54" s="50">
        <v>799</v>
      </c>
      <c r="Q54" s="50">
        <f t="shared" si="11"/>
        <v>3001</v>
      </c>
      <c r="R54" s="50">
        <v>754</v>
      </c>
      <c r="S54" s="50">
        <v>647</v>
      </c>
      <c r="T54" s="50">
        <v>1240</v>
      </c>
      <c r="U54" s="50">
        <v>1062</v>
      </c>
      <c r="V54" s="50">
        <v>3703</v>
      </c>
      <c r="W54" s="50">
        <v>795</v>
      </c>
      <c r="X54" s="50">
        <v>961</v>
      </c>
      <c r="Y54" s="50">
        <v>894</v>
      </c>
      <c r="Z54" s="50">
        <v>989</v>
      </c>
      <c r="AA54" s="50">
        <f t="shared" si="13"/>
        <v>3639</v>
      </c>
      <c r="AB54" s="50">
        <v>907</v>
      </c>
      <c r="AC54" s="50">
        <v>1083</v>
      </c>
      <c r="AD54" s="50">
        <v>964</v>
      </c>
      <c r="AE54" s="50">
        <v>1014</v>
      </c>
      <c r="AF54" s="50">
        <f t="shared" si="12"/>
        <v>3968</v>
      </c>
      <c r="AG54" s="14"/>
      <c r="AH54" s="17"/>
      <c r="AI54" s="17"/>
    </row>
    <row r="55" spans="1:35" ht="12.75">
      <c r="A55" s="17"/>
      <c r="B55" s="14" t="s">
        <v>16</v>
      </c>
      <c r="C55" s="50">
        <v>1167</v>
      </c>
      <c r="D55" s="50">
        <v>1168</v>
      </c>
      <c r="E55" s="50">
        <v>1098</v>
      </c>
      <c r="F55" s="50">
        <v>1294</v>
      </c>
      <c r="G55" s="50">
        <f t="shared" si="9"/>
        <v>4727</v>
      </c>
      <c r="H55" s="50">
        <v>949</v>
      </c>
      <c r="I55" s="50">
        <v>1062</v>
      </c>
      <c r="J55" s="50">
        <v>1155</v>
      </c>
      <c r="K55" s="50">
        <v>1177</v>
      </c>
      <c r="L55" s="50">
        <f t="shared" si="10"/>
        <v>4343</v>
      </c>
      <c r="M55" s="50">
        <v>968</v>
      </c>
      <c r="N55" s="50">
        <v>1611</v>
      </c>
      <c r="O55" s="50">
        <v>1123</v>
      </c>
      <c r="P55" s="50">
        <v>1371</v>
      </c>
      <c r="Q55" s="50">
        <f t="shared" si="11"/>
        <v>5073</v>
      </c>
      <c r="R55" s="50">
        <v>999</v>
      </c>
      <c r="S55" s="50">
        <v>1215</v>
      </c>
      <c r="T55" s="50">
        <v>1463</v>
      </c>
      <c r="U55" s="50">
        <v>1710</v>
      </c>
      <c r="V55" s="50">
        <v>5387</v>
      </c>
      <c r="W55" s="50">
        <v>1222</v>
      </c>
      <c r="X55" s="50">
        <v>1400</v>
      </c>
      <c r="Y55" s="50">
        <v>1686</v>
      </c>
      <c r="Z55" s="50">
        <v>2035</v>
      </c>
      <c r="AA55" s="50">
        <f t="shared" si="13"/>
        <v>6343</v>
      </c>
      <c r="AB55" s="50">
        <v>1415</v>
      </c>
      <c r="AC55" s="50">
        <v>2352</v>
      </c>
      <c r="AD55" s="50">
        <v>3158</v>
      </c>
      <c r="AE55" s="50">
        <v>2407</v>
      </c>
      <c r="AF55" s="50">
        <f t="shared" si="12"/>
        <v>9332</v>
      </c>
      <c r="AG55" s="14"/>
      <c r="AH55" s="17"/>
      <c r="AI55" s="17"/>
    </row>
    <row r="56" spans="1:35" ht="12.75">
      <c r="A56" s="17"/>
      <c r="B56" s="14" t="s">
        <v>17</v>
      </c>
      <c r="C56" s="50">
        <v>223</v>
      </c>
      <c r="D56" s="50">
        <v>504</v>
      </c>
      <c r="E56" s="50">
        <v>295</v>
      </c>
      <c r="F56" s="50">
        <v>162</v>
      </c>
      <c r="G56" s="50">
        <f t="shared" si="9"/>
        <v>1184</v>
      </c>
      <c r="H56" s="50">
        <v>169</v>
      </c>
      <c r="I56" s="50">
        <v>209</v>
      </c>
      <c r="J56" s="50">
        <v>348</v>
      </c>
      <c r="K56" s="50">
        <v>301</v>
      </c>
      <c r="L56" s="50">
        <f t="shared" si="10"/>
        <v>1027</v>
      </c>
      <c r="M56" s="50">
        <v>236</v>
      </c>
      <c r="N56" s="50">
        <v>350</v>
      </c>
      <c r="O56" s="50">
        <v>365</v>
      </c>
      <c r="P56" s="50">
        <v>309</v>
      </c>
      <c r="Q56" s="50">
        <f t="shared" si="11"/>
        <v>1260</v>
      </c>
      <c r="R56" s="50">
        <v>223</v>
      </c>
      <c r="S56" s="50">
        <v>411</v>
      </c>
      <c r="T56" s="50">
        <v>429</v>
      </c>
      <c r="U56" s="50">
        <v>314</v>
      </c>
      <c r="V56" s="50">
        <v>1377</v>
      </c>
      <c r="W56" s="50">
        <v>295</v>
      </c>
      <c r="X56" s="50">
        <v>287</v>
      </c>
      <c r="Y56" s="50">
        <v>387</v>
      </c>
      <c r="Z56" s="50">
        <v>300</v>
      </c>
      <c r="AA56" s="50">
        <f t="shared" si="13"/>
        <v>1269</v>
      </c>
      <c r="AB56" s="50">
        <v>196</v>
      </c>
      <c r="AC56" s="50">
        <v>660</v>
      </c>
      <c r="AD56" s="50">
        <v>334</v>
      </c>
      <c r="AE56" s="50">
        <v>229</v>
      </c>
      <c r="AF56" s="50">
        <f t="shared" si="12"/>
        <v>1419</v>
      </c>
      <c r="AG56" s="14"/>
      <c r="AH56" s="17"/>
      <c r="AI56" s="17"/>
    </row>
    <row r="57" spans="1:35" ht="12.75">
      <c r="A57" s="17"/>
      <c r="B57" s="14" t="s">
        <v>18</v>
      </c>
      <c r="C57" s="50">
        <v>1084</v>
      </c>
      <c r="D57" s="50">
        <v>3707</v>
      </c>
      <c r="E57" s="50">
        <v>5474</v>
      </c>
      <c r="F57" s="50">
        <v>1255</v>
      </c>
      <c r="G57" s="50">
        <f t="shared" si="9"/>
        <v>11520</v>
      </c>
      <c r="H57" s="50">
        <v>594</v>
      </c>
      <c r="I57" s="50">
        <v>4637</v>
      </c>
      <c r="J57" s="50">
        <v>7029</v>
      </c>
      <c r="K57" s="50">
        <v>2270</v>
      </c>
      <c r="L57" s="50">
        <f t="shared" si="10"/>
        <v>14530</v>
      </c>
      <c r="M57" s="50">
        <v>639</v>
      </c>
      <c r="N57" s="50">
        <v>4391</v>
      </c>
      <c r="O57" s="50">
        <v>6949</v>
      </c>
      <c r="P57" s="50">
        <v>1891</v>
      </c>
      <c r="Q57" s="50">
        <f t="shared" si="11"/>
        <v>13870</v>
      </c>
      <c r="R57" s="50">
        <v>534</v>
      </c>
      <c r="S57" s="50">
        <v>4447</v>
      </c>
      <c r="T57" s="50">
        <v>6917</v>
      </c>
      <c r="U57" s="50">
        <v>1814</v>
      </c>
      <c r="V57" s="50">
        <v>13712</v>
      </c>
      <c r="W57" s="50">
        <v>648</v>
      </c>
      <c r="X57" s="50">
        <v>3034</v>
      </c>
      <c r="Y57" s="50">
        <v>4210</v>
      </c>
      <c r="Z57" s="50">
        <v>1423</v>
      </c>
      <c r="AA57" s="50">
        <f t="shared" si="13"/>
        <v>9315</v>
      </c>
      <c r="AB57" s="50">
        <v>770</v>
      </c>
      <c r="AC57" s="50">
        <v>3143</v>
      </c>
      <c r="AD57" s="50">
        <v>5007</v>
      </c>
      <c r="AE57" s="50">
        <v>1527</v>
      </c>
      <c r="AF57" s="50">
        <f t="shared" si="12"/>
        <v>10447</v>
      </c>
      <c r="AG57" s="14"/>
      <c r="AH57" s="17"/>
      <c r="AI57" s="17"/>
    </row>
    <row r="58" spans="1:35" ht="12.75">
      <c r="A58" s="17"/>
      <c r="B58" s="14" t="s">
        <v>19</v>
      </c>
      <c r="C58" s="50">
        <v>458</v>
      </c>
      <c r="D58" s="50">
        <v>1282</v>
      </c>
      <c r="E58" s="50">
        <v>1134</v>
      </c>
      <c r="F58" s="50">
        <v>773</v>
      </c>
      <c r="G58" s="50">
        <f t="shared" si="9"/>
        <v>3647</v>
      </c>
      <c r="H58" s="50">
        <v>665</v>
      </c>
      <c r="I58" s="50">
        <v>798</v>
      </c>
      <c r="J58" s="50">
        <v>1246</v>
      </c>
      <c r="K58" s="50">
        <v>847</v>
      </c>
      <c r="L58" s="50">
        <f t="shared" si="10"/>
        <v>3556</v>
      </c>
      <c r="M58" s="50">
        <v>650</v>
      </c>
      <c r="N58" s="50">
        <v>1037</v>
      </c>
      <c r="O58" s="50">
        <v>1522</v>
      </c>
      <c r="P58" s="50">
        <v>1011</v>
      </c>
      <c r="Q58" s="50">
        <f t="shared" si="11"/>
        <v>4220</v>
      </c>
      <c r="R58" s="50">
        <v>771</v>
      </c>
      <c r="S58" s="50">
        <v>1470</v>
      </c>
      <c r="T58" s="50">
        <v>1565</v>
      </c>
      <c r="U58" s="50">
        <v>1311</v>
      </c>
      <c r="V58" s="50">
        <v>5117</v>
      </c>
      <c r="W58" s="50">
        <v>1415</v>
      </c>
      <c r="X58" s="50">
        <v>1776</v>
      </c>
      <c r="Y58" s="50">
        <v>1589</v>
      </c>
      <c r="Z58" s="50">
        <v>1473</v>
      </c>
      <c r="AA58" s="50">
        <f t="shared" si="13"/>
        <v>6253</v>
      </c>
      <c r="AB58" s="50">
        <v>1147</v>
      </c>
      <c r="AC58" s="50">
        <v>1627</v>
      </c>
      <c r="AD58" s="50">
        <v>2679</v>
      </c>
      <c r="AE58" s="50">
        <v>1771</v>
      </c>
      <c r="AF58" s="50">
        <f t="shared" si="12"/>
        <v>7224</v>
      </c>
      <c r="AG58" s="14"/>
      <c r="AH58" s="17"/>
      <c r="AI58" s="17"/>
    </row>
    <row r="59" spans="1:35" ht="12.75">
      <c r="A59" s="17"/>
      <c r="B59" s="14" t="s">
        <v>20</v>
      </c>
      <c r="C59" s="50">
        <v>168</v>
      </c>
      <c r="D59" s="50">
        <v>151</v>
      </c>
      <c r="E59" s="50">
        <v>192</v>
      </c>
      <c r="F59" s="50">
        <v>291</v>
      </c>
      <c r="G59" s="50">
        <f t="shared" si="9"/>
        <v>802</v>
      </c>
      <c r="H59" s="50">
        <v>214</v>
      </c>
      <c r="I59" s="50">
        <v>180</v>
      </c>
      <c r="J59" s="50">
        <v>220</v>
      </c>
      <c r="K59" s="50">
        <v>313</v>
      </c>
      <c r="L59" s="50">
        <f t="shared" si="10"/>
        <v>927</v>
      </c>
      <c r="M59" s="50">
        <v>244</v>
      </c>
      <c r="N59" s="50">
        <v>266</v>
      </c>
      <c r="O59" s="50">
        <v>259</v>
      </c>
      <c r="P59" s="50">
        <v>319</v>
      </c>
      <c r="Q59" s="50">
        <f t="shared" si="11"/>
        <v>1088</v>
      </c>
      <c r="R59" s="50">
        <v>205</v>
      </c>
      <c r="S59" s="50">
        <v>270</v>
      </c>
      <c r="T59" s="50">
        <v>395</v>
      </c>
      <c r="U59" s="50">
        <v>325</v>
      </c>
      <c r="V59" s="50">
        <v>1195</v>
      </c>
      <c r="W59" s="50">
        <v>289</v>
      </c>
      <c r="X59" s="50">
        <v>336</v>
      </c>
      <c r="Y59" s="50">
        <v>408</v>
      </c>
      <c r="Z59" s="50">
        <v>376</v>
      </c>
      <c r="AA59" s="50">
        <f t="shared" si="13"/>
        <v>1409</v>
      </c>
      <c r="AB59" s="50">
        <v>310</v>
      </c>
      <c r="AC59" s="50">
        <v>343</v>
      </c>
      <c r="AD59" s="50">
        <v>546</v>
      </c>
      <c r="AE59" s="50">
        <v>471</v>
      </c>
      <c r="AF59" s="50">
        <f t="shared" si="12"/>
        <v>1670</v>
      </c>
      <c r="AG59" s="14"/>
      <c r="AH59" s="17"/>
      <c r="AI59" s="17"/>
    </row>
    <row r="60" spans="1:35" ht="12.75">
      <c r="A60" s="17"/>
      <c r="B60" s="14" t="s">
        <v>21</v>
      </c>
      <c r="C60" s="50">
        <v>233</v>
      </c>
      <c r="D60" s="50">
        <v>224</v>
      </c>
      <c r="E60" s="50">
        <v>166</v>
      </c>
      <c r="F60" s="50">
        <v>217</v>
      </c>
      <c r="G60" s="50">
        <f t="shared" si="9"/>
        <v>840</v>
      </c>
      <c r="H60" s="50">
        <v>256</v>
      </c>
      <c r="I60" s="50">
        <v>204</v>
      </c>
      <c r="J60" s="50">
        <v>235</v>
      </c>
      <c r="K60" s="50">
        <v>333</v>
      </c>
      <c r="L60" s="50">
        <f t="shared" si="10"/>
        <v>1028</v>
      </c>
      <c r="M60" s="50">
        <v>195</v>
      </c>
      <c r="N60" s="50">
        <v>279</v>
      </c>
      <c r="O60" s="50">
        <v>356</v>
      </c>
      <c r="P60" s="50">
        <v>331</v>
      </c>
      <c r="Q60" s="50">
        <f t="shared" si="11"/>
        <v>1161</v>
      </c>
      <c r="R60" s="50">
        <v>292</v>
      </c>
      <c r="S60" s="50">
        <v>345</v>
      </c>
      <c r="T60" s="50">
        <v>381</v>
      </c>
      <c r="U60" s="50">
        <v>479</v>
      </c>
      <c r="V60" s="50">
        <v>1497</v>
      </c>
      <c r="W60" s="50">
        <v>400</v>
      </c>
      <c r="X60" s="50">
        <v>405</v>
      </c>
      <c r="Y60" s="50">
        <v>467</v>
      </c>
      <c r="Z60" s="50">
        <v>413</v>
      </c>
      <c r="AA60" s="50">
        <f t="shared" si="13"/>
        <v>1685</v>
      </c>
      <c r="AB60" s="50">
        <v>283</v>
      </c>
      <c r="AC60" s="50">
        <v>380</v>
      </c>
      <c r="AD60" s="50">
        <v>388</v>
      </c>
      <c r="AE60" s="50">
        <v>380</v>
      </c>
      <c r="AF60" s="50">
        <f t="shared" si="12"/>
        <v>1431</v>
      </c>
      <c r="AG60" s="14"/>
      <c r="AH60" s="17"/>
      <c r="AI60" s="17"/>
    </row>
    <row r="61" spans="1:35" ht="12.75">
      <c r="A61" s="17"/>
      <c r="B61" s="14" t="s">
        <v>22</v>
      </c>
      <c r="C61" s="50">
        <v>158</v>
      </c>
      <c r="D61" s="50">
        <v>263</v>
      </c>
      <c r="E61" s="50">
        <v>254</v>
      </c>
      <c r="F61" s="50">
        <v>204</v>
      </c>
      <c r="G61" s="50">
        <f t="shared" si="9"/>
        <v>879</v>
      </c>
      <c r="H61" s="50">
        <v>137</v>
      </c>
      <c r="I61" s="50">
        <v>211</v>
      </c>
      <c r="J61" s="50">
        <v>402</v>
      </c>
      <c r="K61" s="50">
        <v>203</v>
      </c>
      <c r="L61" s="50">
        <f t="shared" si="10"/>
        <v>953</v>
      </c>
      <c r="M61" s="50">
        <v>184</v>
      </c>
      <c r="N61" s="50">
        <v>274</v>
      </c>
      <c r="O61" s="50">
        <v>606</v>
      </c>
      <c r="P61" s="50">
        <v>204</v>
      </c>
      <c r="Q61" s="50">
        <f t="shared" si="11"/>
        <v>1268</v>
      </c>
      <c r="R61" s="50">
        <v>474</v>
      </c>
      <c r="S61" s="50">
        <v>734</v>
      </c>
      <c r="T61" s="50">
        <v>438</v>
      </c>
      <c r="U61" s="50">
        <v>171</v>
      </c>
      <c r="V61" s="50">
        <v>1817</v>
      </c>
      <c r="W61" s="50">
        <v>166</v>
      </c>
      <c r="X61" s="50">
        <v>447</v>
      </c>
      <c r="Y61" s="50">
        <v>378</v>
      </c>
      <c r="Z61" s="50">
        <v>202</v>
      </c>
      <c r="AA61" s="50">
        <f t="shared" si="13"/>
        <v>1193</v>
      </c>
      <c r="AB61" s="50">
        <v>160</v>
      </c>
      <c r="AC61" s="50">
        <v>461</v>
      </c>
      <c r="AD61" s="50">
        <v>355</v>
      </c>
      <c r="AE61" s="50">
        <v>183</v>
      </c>
      <c r="AF61" s="50">
        <f t="shared" si="12"/>
        <v>1159</v>
      </c>
      <c r="AG61" s="14"/>
      <c r="AH61" s="17"/>
      <c r="AI61" s="17"/>
    </row>
    <row r="62" spans="2:33" ht="12.75">
      <c r="B62" s="14" t="s">
        <v>23</v>
      </c>
      <c r="C62" s="50">
        <v>267</v>
      </c>
      <c r="D62" s="50">
        <v>338</v>
      </c>
      <c r="E62" s="50">
        <v>485</v>
      </c>
      <c r="F62" s="50">
        <v>255</v>
      </c>
      <c r="G62" s="50">
        <f t="shared" si="9"/>
        <v>1345</v>
      </c>
      <c r="H62" s="50">
        <v>222</v>
      </c>
      <c r="I62" s="50">
        <v>402</v>
      </c>
      <c r="J62" s="50">
        <v>698</v>
      </c>
      <c r="K62" s="50">
        <v>518</v>
      </c>
      <c r="L62" s="50">
        <f t="shared" si="10"/>
        <v>1840</v>
      </c>
      <c r="M62" s="50">
        <v>609</v>
      </c>
      <c r="N62" s="50">
        <v>661</v>
      </c>
      <c r="O62" s="50">
        <v>701</v>
      </c>
      <c r="P62" s="50">
        <v>460</v>
      </c>
      <c r="Q62" s="50">
        <f t="shared" si="11"/>
        <v>2431</v>
      </c>
      <c r="R62" s="50">
        <v>564</v>
      </c>
      <c r="S62" s="50">
        <v>733</v>
      </c>
      <c r="T62" s="50">
        <v>1156</v>
      </c>
      <c r="U62" s="50">
        <v>710</v>
      </c>
      <c r="V62" s="50">
        <v>3163</v>
      </c>
      <c r="W62" s="50">
        <v>1332</v>
      </c>
      <c r="X62" s="50">
        <v>1104</v>
      </c>
      <c r="Y62" s="50">
        <v>1999</v>
      </c>
      <c r="Z62" s="50">
        <v>1070</v>
      </c>
      <c r="AA62" s="50">
        <f t="shared" si="13"/>
        <v>5505</v>
      </c>
      <c r="AB62" s="50">
        <v>2282</v>
      </c>
      <c r="AC62" s="50">
        <v>1548</v>
      </c>
      <c r="AD62" s="50">
        <v>2732</v>
      </c>
      <c r="AE62" s="50">
        <v>2043</v>
      </c>
      <c r="AF62" s="50">
        <f t="shared" si="12"/>
        <v>8605</v>
      </c>
      <c r="AG62" s="14"/>
    </row>
    <row r="63" spans="2:33" ht="12.75">
      <c r="B63" s="14" t="s">
        <v>24</v>
      </c>
      <c r="C63" s="50">
        <v>244</v>
      </c>
      <c r="D63" s="50">
        <v>299</v>
      </c>
      <c r="E63" s="50">
        <v>349</v>
      </c>
      <c r="F63" s="50">
        <v>295</v>
      </c>
      <c r="G63" s="50">
        <f t="shared" si="9"/>
        <v>1187</v>
      </c>
      <c r="H63" s="50">
        <v>237</v>
      </c>
      <c r="I63" s="50">
        <v>431</v>
      </c>
      <c r="J63" s="50">
        <v>1332</v>
      </c>
      <c r="K63" s="50">
        <v>532</v>
      </c>
      <c r="L63" s="50">
        <f t="shared" si="10"/>
        <v>2532</v>
      </c>
      <c r="M63" s="50">
        <v>559</v>
      </c>
      <c r="N63" s="50">
        <v>671</v>
      </c>
      <c r="O63" s="50">
        <v>1582</v>
      </c>
      <c r="P63" s="50">
        <v>708</v>
      </c>
      <c r="Q63" s="50">
        <f t="shared" si="11"/>
        <v>3520</v>
      </c>
      <c r="R63" s="50">
        <v>250</v>
      </c>
      <c r="S63" s="50">
        <v>339</v>
      </c>
      <c r="T63" s="50">
        <v>654</v>
      </c>
      <c r="U63" s="50">
        <v>416</v>
      </c>
      <c r="V63" s="50">
        <v>1659</v>
      </c>
      <c r="W63" s="50">
        <v>252</v>
      </c>
      <c r="X63" s="50">
        <v>293</v>
      </c>
      <c r="Y63" s="50">
        <v>321</v>
      </c>
      <c r="Z63" s="50">
        <v>406</v>
      </c>
      <c r="AA63" s="50">
        <f t="shared" si="13"/>
        <v>1272</v>
      </c>
      <c r="AB63" s="50">
        <v>281</v>
      </c>
      <c r="AC63" s="50">
        <v>321</v>
      </c>
      <c r="AD63" s="50">
        <v>463</v>
      </c>
      <c r="AE63" s="50">
        <v>367</v>
      </c>
      <c r="AF63" s="50">
        <f t="shared" si="12"/>
        <v>1432</v>
      </c>
      <c r="AG63" s="14"/>
    </row>
    <row r="64" spans="2:33" ht="12.75">
      <c r="B64" s="14" t="s">
        <v>25</v>
      </c>
      <c r="C64" s="50">
        <v>26</v>
      </c>
      <c r="D64" s="50">
        <v>48</v>
      </c>
      <c r="E64" s="50">
        <v>44</v>
      </c>
      <c r="F64" s="50">
        <v>40</v>
      </c>
      <c r="G64" s="50">
        <f t="shared" si="9"/>
        <v>158</v>
      </c>
      <c r="H64" s="50">
        <v>50</v>
      </c>
      <c r="I64" s="50">
        <v>27</v>
      </c>
      <c r="J64" s="50">
        <v>35</v>
      </c>
      <c r="K64" s="50">
        <v>40</v>
      </c>
      <c r="L64" s="50">
        <f t="shared" si="10"/>
        <v>152</v>
      </c>
      <c r="M64" s="50">
        <v>27</v>
      </c>
      <c r="N64" s="50">
        <v>39</v>
      </c>
      <c r="O64" s="50">
        <v>27</v>
      </c>
      <c r="P64" s="50">
        <v>25</v>
      </c>
      <c r="Q64" s="50">
        <f t="shared" si="11"/>
        <v>118</v>
      </c>
      <c r="R64" s="50">
        <v>55</v>
      </c>
      <c r="S64" s="50">
        <v>22</v>
      </c>
      <c r="T64" s="50">
        <v>51</v>
      </c>
      <c r="U64" s="50">
        <v>48</v>
      </c>
      <c r="V64" s="50">
        <v>176</v>
      </c>
      <c r="W64" s="50">
        <v>31</v>
      </c>
      <c r="X64" s="50">
        <v>54</v>
      </c>
      <c r="Y64" s="50">
        <v>35</v>
      </c>
      <c r="Z64" s="50">
        <v>66</v>
      </c>
      <c r="AA64" s="50">
        <f t="shared" si="13"/>
        <v>186</v>
      </c>
      <c r="AB64" s="50">
        <v>74</v>
      </c>
      <c r="AC64" s="50">
        <v>38</v>
      </c>
      <c r="AD64" s="50">
        <v>97</v>
      </c>
      <c r="AE64" s="50">
        <v>48</v>
      </c>
      <c r="AF64" s="50">
        <f t="shared" si="12"/>
        <v>257</v>
      </c>
      <c r="AG64" s="14"/>
    </row>
    <row r="65" spans="2:32" ht="13.5" thickBot="1">
      <c r="B65" s="45"/>
      <c r="C65" s="47"/>
      <c r="D65" s="47"/>
      <c r="E65" s="47"/>
      <c r="F65" s="47"/>
      <c r="G65" s="47"/>
      <c r="H65" s="47"/>
      <c r="I65" s="46"/>
      <c r="J65" s="46"/>
      <c r="K65" s="46"/>
      <c r="L65" s="46"/>
      <c r="M65" s="47"/>
      <c r="N65" s="46"/>
      <c r="O65" s="46"/>
      <c r="P65" s="46"/>
      <c r="Q65" s="46"/>
      <c r="R65" s="47"/>
      <c r="S65" s="46"/>
      <c r="T65" s="46"/>
      <c r="U65" s="46"/>
      <c r="V65" s="46"/>
      <c r="W65" s="47"/>
      <c r="X65" s="46"/>
      <c r="Y65" s="46"/>
      <c r="Z65" s="46"/>
      <c r="AA65" s="46"/>
      <c r="AB65" s="47"/>
      <c r="AC65" s="47"/>
      <c r="AD65" s="47"/>
      <c r="AE65" s="47"/>
      <c r="AF65" s="47"/>
    </row>
    <row r="66" spans="2:27" s="39" customFormat="1" ht="13.5" thickTop="1">
      <c r="B66" s="48" t="s">
        <v>26</v>
      </c>
      <c r="C66" s="42"/>
      <c r="D66" s="42"/>
      <c r="E66" s="42"/>
      <c r="F66" s="42"/>
      <c r="G66" s="42"/>
      <c r="H66" s="42"/>
      <c r="I66" s="42"/>
      <c r="J66" s="43"/>
      <c r="K66" s="43"/>
      <c r="L66" s="41"/>
      <c r="M66" s="42"/>
      <c r="N66" s="42"/>
      <c r="O66" s="43"/>
      <c r="P66" s="43"/>
      <c r="Q66" s="41"/>
      <c r="R66" s="42"/>
      <c r="S66" s="42"/>
      <c r="T66" s="43"/>
      <c r="U66" s="43"/>
      <c r="V66" s="41"/>
      <c r="W66" s="42"/>
      <c r="X66" s="42"/>
      <c r="Y66" s="43"/>
      <c r="Z66" s="43"/>
      <c r="AA66" s="41"/>
    </row>
    <row r="67" spans="8:30" ht="12.75">
      <c r="H67" s="4"/>
      <c r="I67" s="2"/>
      <c r="J67" s="3"/>
      <c r="K67" s="2"/>
      <c r="L67" s="4"/>
      <c r="M67" s="5"/>
      <c r="N67" s="6"/>
      <c r="O67" s="6"/>
      <c r="P67" s="7"/>
      <c r="Q67" s="6"/>
      <c r="AB67" s="6"/>
      <c r="AC67" s="6"/>
      <c r="AD67" s="6"/>
    </row>
    <row r="68" spans="8:30" ht="12.75">
      <c r="H68" s="4"/>
      <c r="I68" s="2"/>
      <c r="J68" s="3"/>
      <c r="K68" s="2"/>
      <c r="L68" s="4"/>
      <c r="M68" s="5"/>
      <c r="N68" s="6"/>
      <c r="O68" s="6"/>
      <c r="P68" s="7"/>
      <c r="Q68" s="6"/>
      <c r="AB68" s="6"/>
      <c r="AC68" s="6"/>
      <c r="AD68" s="6"/>
    </row>
    <row r="69" spans="8:30" ht="12.75">
      <c r="H69" s="4"/>
      <c r="I69" s="2"/>
      <c r="J69" s="3"/>
      <c r="K69" s="2"/>
      <c r="L69" s="4"/>
      <c r="M69" s="5"/>
      <c r="N69" s="6"/>
      <c r="O69" s="6"/>
      <c r="P69" s="7"/>
      <c r="Q69" s="6"/>
      <c r="AB69" s="6"/>
      <c r="AC69" s="6"/>
      <c r="AD69" s="6"/>
    </row>
    <row r="70" spans="8:30" ht="12.75">
      <c r="H70" s="4"/>
      <c r="I70" s="2"/>
      <c r="J70" s="3"/>
      <c r="K70" s="2"/>
      <c r="L70" s="4"/>
      <c r="M70" s="5"/>
      <c r="N70" s="6"/>
      <c r="O70" s="6"/>
      <c r="P70" s="7"/>
      <c r="Q70" s="6"/>
      <c r="AB70" s="6"/>
      <c r="AC70" s="6"/>
      <c r="AD70" s="6"/>
    </row>
    <row r="71" spans="8:30" ht="12.75">
      <c r="H71" s="4"/>
      <c r="I71" s="2"/>
      <c r="J71" s="3"/>
      <c r="K71" s="2"/>
      <c r="L71" s="4"/>
      <c r="M71" s="5"/>
      <c r="N71" s="6"/>
      <c r="O71" s="6"/>
      <c r="P71" s="7"/>
      <c r="Q71" s="6"/>
      <c r="R71" s="6"/>
      <c r="S71" s="6"/>
      <c r="T71" s="7"/>
      <c r="U71" s="8"/>
      <c r="V71" s="6"/>
      <c r="W71" s="8"/>
      <c r="X71" s="7"/>
      <c r="Y71" s="8"/>
      <c r="Z71" s="6"/>
      <c r="AA71" s="6"/>
      <c r="AB71" s="6"/>
      <c r="AC71" s="6"/>
      <c r="AD71" s="6"/>
    </row>
    <row r="72" spans="8:30" ht="12.75">
      <c r="H72" s="9"/>
      <c r="I72" s="2"/>
      <c r="J72" s="3"/>
      <c r="K72" s="2"/>
      <c r="L72" s="4"/>
      <c r="M72" s="5"/>
      <c r="N72" s="6"/>
      <c r="O72" s="6"/>
      <c r="P72" s="7"/>
      <c r="Q72" s="6"/>
      <c r="R72" s="6"/>
      <c r="S72" s="6"/>
      <c r="T72" s="7"/>
      <c r="U72" s="8"/>
      <c r="V72" s="6"/>
      <c r="W72" s="8"/>
      <c r="X72" s="7"/>
      <c r="Y72" s="8"/>
      <c r="Z72" s="6"/>
      <c r="AA72" s="6"/>
      <c r="AB72" s="6"/>
      <c r="AC72" s="6"/>
      <c r="AD72" s="6"/>
    </row>
    <row r="73" spans="8:30" ht="12.75">
      <c r="H73" s="2"/>
      <c r="I73" s="2"/>
      <c r="J73" s="2"/>
      <c r="K73" s="2"/>
      <c r="L73" s="9"/>
      <c r="M73" s="5"/>
      <c r="N73" s="6"/>
      <c r="O73" s="6"/>
      <c r="P73" s="7"/>
      <c r="Q73" s="6"/>
      <c r="R73" s="6"/>
      <c r="S73" s="6"/>
      <c r="T73" s="7"/>
      <c r="U73" s="5"/>
      <c r="V73" s="6"/>
      <c r="W73" s="8"/>
      <c r="X73" s="7"/>
      <c r="Y73" s="8"/>
      <c r="Z73" s="6"/>
      <c r="AA73" s="6"/>
      <c r="AB73" s="6"/>
      <c r="AC73" s="6"/>
      <c r="AD73" s="6"/>
    </row>
    <row r="74" spans="8:30" ht="12.75"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9:30" ht="12.75"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9:30" ht="12.75"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9:30" ht="12.75"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9:30" ht="12.75"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J7:J9 O7" formula="1"/>
    <ignoredError sqref="J10:J30" formula="1" formulaRange="1"/>
    <ignoredError sqref="J31 AA47:AA50 AA51:AA64 AA42 AA45 AF43:AF44 AF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Cheryl S. Feliciano</cp:lastModifiedBy>
  <dcterms:created xsi:type="dcterms:W3CDTF">2006-09-21T20:41:52Z</dcterms:created>
  <dcterms:modified xsi:type="dcterms:W3CDTF">2016-01-18T19:06:16Z</dcterms:modified>
  <cp:category/>
  <cp:version/>
  <cp:contentType/>
  <cp:contentStatus/>
</cp:coreProperties>
</file>