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61" windowWidth="9045" windowHeight="14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<sst xmlns="http://schemas.openxmlformats.org/spreadsheetml/2006/main" count="139" uniqueCount="62">
  <si>
    <t>STAYOVER VISITORS BY CARRIER</t>
  </si>
  <si>
    <t>Year</t>
  </si>
  <si>
    <t xml:space="preserve"> Carrier</t>
  </si>
  <si>
    <t>Avia Air</t>
  </si>
  <si>
    <t>American Airlines</t>
  </si>
  <si>
    <t>Avianca</t>
  </si>
  <si>
    <t>Air Aruba</t>
  </si>
  <si>
    <t>KLM</t>
  </si>
  <si>
    <t>ALM</t>
  </si>
  <si>
    <t>SAM</t>
  </si>
  <si>
    <t>Private airplanes</t>
  </si>
  <si>
    <t>SLM</t>
  </si>
  <si>
    <t>Aserca</t>
  </si>
  <si>
    <t>Cruiseship / Ferry</t>
  </si>
  <si>
    <t>Servivensa</t>
  </si>
  <si>
    <t>VASP</t>
  </si>
  <si>
    <t>Charters</t>
  </si>
  <si>
    <t>Santa Barabara</t>
  </si>
  <si>
    <t>Aeropostal</t>
  </si>
  <si>
    <t>Continental</t>
  </si>
  <si>
    <t>Trans World</t>
  </si>
  <si>
    <t>Delta</t>
  </si>
  <si>
    <t>US Airways</t>
  </si>
  <si>
    <t>United Airways</t>
  </si>
  <si>
    <t>Martin Air</t>
  </si>
  <si>
    <t>TWA</t>
  </si>
  <si>
    <t>DCE</t>
  </si>
  <si>
    <t>Total Visitors</t>
  </si>
  <si>
    <t>Source: Aruba Tourism Authority (ATA)</t>
  </si>
  <si>
    <t>Varig</t>
  </si>
  <si>
    <t>Avior</t>
  </si>
  <si>
    <t>Bonaire Exel</t>
  </si>
  <si>
    <t>Aero Caribe</t>
  </si>
  <si>
    <t>Sol de America</t>
  </si>
  <si>
    <t>American Eagle</t>
  </si>
  <si>
    <t>Jet Blue</t>
  </si>
  <si>
    <t>Insel</t>
  </si>
  <si>
    <t>Arke Fly</t>
  </si>
  <si>
    <t>Tiarra</t>
  </si>
  <si>
    <t>Qtr. 1</t>
  </si>
  <si>
    <t>Qtr. 2</t>
  </si>
  <si>
    <t>Qtr. 3</t>
  </si>
  <si>
    <t>Qtr. 4</t>
  </si>
  <si>
    <t>Dae</t>
  </si>
  <si>
    <t>Aires</t>
  </si>
  <si>
    <t>Arkefly</t>
  </si>
  <si>
    <t>DAE</t>
  </si>
  <si>
    <t>Martinair</t>
  </si>
  <si>
    <t xml:space="preserve">Tiara </t>
  </si>
  <si>
    <t>Copa Airlines</t>
  </si>
  <si>
    <t>Spirit</t>
  </si>
  <si>
    <t>La Venezolana</t>
  </si>
  <si>
    <t>Airtran Airways</t>
  </si>
  <si>
    <t>Carrier</t>
  </si>
  <si>
    <t>GOL</t>
  </si>
  <si>
    <t>Air Canada</t>
  </si>
  <si>
    <t>Other</t>
  </si>
  <si>
    <t xml:space="preserve">Cruiseship </t>
  </si>
  <si>
    <t>United Airlines</t>
  </si>
  <si>
    <t>Suriname Airways</t>
  </si>
  <si>
    <t>Laser</t>
  </si>
  <si>
    <t>Sunwig Airlines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</si>
</sst>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_(* #,##0.0_);_(* \(#,##0.0\);_(* &quot;-&quot;??_);_(@_)"/>
    <numFmt numFmtId="168" formatCode="_(* #,##0_);_(* \(#,##0\);_(* &quot;-&quot;??_);_(@_)"/>
    <numFmt numFmtId="169" formatCode="0.0"/>
    <numFmt numFmtId="170" formatCode="_(* #,##0.000_);_(* \(#,##0.000\);_(* &quot;-&quot;??_);_(@_)"/>
    <numFmt numFmtId="171" formatCode="0.000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/>
      <right style="thin">
        <color theme="3" tint="0.39998000860214233"/>
      </right>
      <top style="thin"/>
      <bottom/>
    </border>
    <border>
      <left style="thin">
        <color theme="3" tint="0.39998000860214233"/>
      </left>
      <right style="thin">
        <color theme="3" tint="0.39998000860214233"/>
      </right>
      <top style="thin"/>
      <bottom/>
    </border>
    <border>
      <left>
        <color indexed="63"/>
      </left>
      <right style="thin">
        <color theme="3" tint="0.39998000860214233"/>
      </right>
      <top style="thin"/>
      <bottom/>
    </border>
    <border>
      <left style="thin">
        <color theme="3" tint="0.39998000860214233"/>
      </left>
      <right style="thin"/>
      <top style="thin"/>
      <bottom/>
    </border>
    <border>
      <left style="thin"/>
      <right style="thin">
        <color theme="3" tint="0.39998000860214233"/>
      </right>
      <top/>
      <bottom style="thin"/>
    </border>
    <border>
      <left style="thin">
        <color theme="3" tint="0.39998000860214233"/>
      </left>
      <right style="thin">
        <color theme="3" tint="0.39998000860214233"/>
      </right>
      <top/>
      <bottom style="thin"/>
    </border>
    <border>
      <left/>
      <right style="thin">
        <color theme="3" tint="0.39998000860214233"/>
      </right>
      <top/>
      <bottom style="thin"/>
    </border>
    <border>
      <left style="thin">
        <color theme="3" tint="0.39998000860214233"/>
      </left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theme="3" tint="-0.2499700039625167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5" fillId="33" borderId="0" xfId="0" applyFont="1" applyFill="1" applyAlignment="1">
      <alignment/>
    </xf>
    <xf numFmtId="3" fontId="5" fillId="33" borderId="0" xfId="42" applyNumberFormat="1" applyFont="1" applyFill="1" applyBorder="1" applyAlignment="1">
      <alignment/>
    </xf>
    <xf numFmtId="3" fontId="5" fillId="33" borderId="0" xfId="0" applyNumberFormat="1" applyFont="1" applyFill="1" applyAlignment="1">
      <alignment horizontal="right"/>
    </xf>
    <xf numFmtId="3" fontId="5" fillId="33" borderId="0" xfId="0" applyNumberFormat="1" applyFont="1" applyFill="1" applyAlignment="1">
      <alignment/>
    </xf>
    <xf numFmtId="3" fontId="5" fillId="33" borderId="0" xfId="0" applyNumberFormat="1" applyFont="1" applyFill="1" applyBorder="1" applyAlignment="1">
      <alignment/>
    </xf>
    <xf numFmtId="3" fontId="7" fillId="33" borderId="0" xfId="0" applyNumberFormat="1" applyFont="1" applyFill="1" applyAlignment="1">
      <alignment horizontal="right"/>
    </xf>
    <xf numFmtId="0" fontId="1" fillId="33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3" fillId="33" borderId="0" xfId="0" applyFont="1" applyFill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3" fontId="5" fillId="33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0" fontId="8" fillId="33" borderId="0" xfId="0" applyFont="1" applyFill="1" applyAlignment="1">
      <alignment horizontal="right"/>
    </xf>
    <xf numFmtId="0" fontId="0" fillId="33" borderId="0" xfId="0" applyFont="1" applyFill="1" applyAlignment="1">
      <alignment horizontal="right"/>
    </xf>
    <xf numFmtId="3" fontId="5" fillId="33" borderId="0" xfId="56" applyNumberFormat="1" applyFont="1" applyFill="1" applyAlignment="1">
      <alignment horizontal="right"/>
      <protection/>
    </xf>
    <xf numFmtId="3" fontId="5" fillId="33" borderId="0" xfId="56" applyNumberFormat="1" applyFont="1" applyFill="1">
      <alignment/>
      <protection/>
    </xf>
    <xf numFmtId="3" fontId="7" fillId="33" borderId="0" xfId="56" applyNumberFormat="1" applyFont="1" applyFill="1" applyAlignment="1">
      <alignment horizontal="right"/>
      <protection/>
    </xf>
    <xf numFmtId="0" fontId="5" fillId="33" borderId="0" xfId="56" applyFont="1" applyFill="1" applyBorder="1" applyAlignment="1">
      <alignment horizontal="center"/>
      <protection/>
    </xf>
    <xf numFmtId="0" fontId="0" fillId="33" borderId="0" xfId="56" applyFill="1">
      <alignment/>
      <protection/>
    </xf>
    <xf numFmtId="3" fontId="5" fillId="33" borderId="0" xfId="56" applyNumberFormat="1" applyFont="1" applyFill="1" applyBorder="1" applyAlignment="1">
      <alignment horizontal="center"/>
      <protection/>
    </xf>
    <xf numFmtId="3" fontId="5" fillId="33" borderId="0" xfId="56" applyNumberFormat="1" applyFont="1" applyFill="1" applyBorder="1" applyAlignment="1">
      <alignment horizontal="right"/>
      <protection/>
    </xf>
    <xf numFmtId="3" fontId="5" fillId="34" borderId="0" xfId="56" applyNumberFormat="1" applyFont="1" applyFill="1">
      <alignment/>
      <protection/>
    </xf>
    <xf numFmtId="3" fontId="7" fillId="34" borderId="0" xfId="56" applyNumberFormat="1" applyFont="1" applyFill="1">
      <alignment/>
      <protection/>
    </xf>
    <xf numFmtId="0" fontId="8" fillId="34" borderId="0" xfId="0" applyFont="1" applyFill="1" applyBorder="1" applyAlignment="1">
      <alignment horizontal="right"/>
    </xf>
    <xf numFmtId="0" fontId="9" fillId="33" borderId="0" xfId="0" applyFont="1" applyFill="1" applyAlignment="1">
      <alignment horizontal="right"/>
    </xf>
    <xf numFmtId="0" fontId="10" fillId="33" borderId="0" xfId="0" applyFont="1" applyFill="1" applyAlignment="1">
      <alignment horizontal="right"/>
    </xf>
    <xf numFmtId="0" fontId="5" fillId="33" borderId="0" xfId="0" applyFont="1" applyFill="1" applyAlignment="1">
      <alignment horizontal="right"/>
    </xf>
    <xf numFmtId="0" fontId="5" fillId="34" borderId="0" xfId="0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right"/>
    </xf>
    <xf numFmtId="3" fontId="5" fillId="34" borderId="0" xfId="0" applyNumberFormat="1" applyFont="1" applyFill="1" applyBorder="1" applyAlignment="1">
      <alignment horizontal="right"/>
    </xf>
    <xf numFmtId="0" fontId="5" fillId="34" borderId="0" xfId="0" applyFont="1" applyFill="1" applyAlignment="1">
      <alignment horizontal="left"/>
    </xf>
    <xf numFmtId="0" fontId="7" fillId="33" borderId="0" xfId="0" applyFont="1" applyFill="1" applyAlignment="1">
      <alignment horizontal="left"/>
    </xf>
    <xf numFmtId="168" fontId="5" fillId="34" borderId="0" xfId="42" applyNumberFormat="1" applyFont="1" applyFill="1" applyBorder="1" applyAlignment="1">
      <alignment horizontal="right"/>
    </xf>
    <xf numFmtId="49" fontId="5" fillId="34" borderId="0" xfId="42" applyNumberFormat="1" applyFont="1" applyFill="1" applyAlignment="1">
      <alignment horizontal="right"/>
    </xf>
    <xf numFmtId="0" fontId="7" fillId="18" borderId="10" xfId="0" applyFont="1" applyFill="1" applyBorder="1" applyAlignment="1">
      <alignment/>
    </xf>
    <xf numFmtId="0" fontId="7" fillId="18" borderId="11" xfId="0" applyFont="1" applyFill="1" applyBorder="1" applyAlignment="1">
      <alignment horizontal="center"/>
    </xf>
    <xf numFmtId="0" fontId="7" fillId="18" borderId="12" xfId="0" applyFont="1" applyFill="1" applyBorder="1" applyAlignment="1">
      <alignment horizontal="center"/>
    </xf>
    <xf numFmtId="0" fontId="5" fillId="18" borderId="12" xfId="0" applyFont="1" applyFill="1" applyBorder="1" applyAlignment="1">
      <alignment horizontal="center"/>
    </xf>
    <xf numFmtId="0" fontId="5" fillId="18" borderId="11" xfId="0" applyFont="1" applyFill="1" applyBorder="1" applyAlignment="1">
      <alignment horizontal="center"/>
    </xf>
    <xf numFmtId="3" fontId="5" fillId="18" borderId="11" xfId="0" applyNumberFormat="1" applyFont="1" applyFill="1" applyBorder="1" applyAlignment="1">
      <alignment horizontal="center"/>
    </xf>
    <xf numFmtId="0" fontId="5" fillId="18" borderId="11" xfId="56" applyFont="1" applyFill="1" applyBorder="1" applyAlignment="1">
      <alignment horizontal="center"/>
      <protection/>
    </xf>
    <xf numFmtId="0" fontId="5" fillId="18" borderId="12" xfId="56" applyFont="1" applyFill="1" applyBorder="1" applyAlignment="1">
      <alignment horizontal="center"/>
      <protection/>
    </xf>
    <xf numFmtId="0" fontId="7" fillId="18" borderId="11" xfId="56" applyFont="1" applyFill="1" applyBorder="1" applyAlignment="1">
      <alignment horizontal="center"/>
      <protection/>
    </xf>
    <xf numFmtId="3" fontId="5" fillId="18" borderId="11" xfId="56" applyNumberFormat="1" applyFont="1" applyFill="1" applyBorder="1" applyAlignment="1">
      <alignment horizontal="center"/>
      <protection/>
    </xf>
    <xf numFmtId="0" fontId="7" fillId="18" borderId="13" xfId="0" applyFont="1" applyFill="1" applyBorder="1" applyAlignment="1">
      <alignment/>
    </xf>
    <xf numFmtId="0" fontId="7" fillId="18" borderId="14" xfId="0" applyFont="1" applyFill="1" applyBorder="1" applyAlignment="1">
      <alignment horizontal="center"/>
    </xf>
    <xf numFmtId="0" fontId="7" fillId="18" borderId="15" xfId="0" applyFont="1" applyFill="1" applyBorder="1" applyAlignment="1">
      <alignment horizontal="center"/>
    </xf>
    <xf numFmtId="0" fontId="5" fillId="18" borderId="15" xfId="0" applyFont="1" applyFill="1" applyBorder="1" applyAlignment="1">
      <alignment horizontal="center"/>
    </xf>
    <xf numFmtId="0" fontId="5" fillId="18" borderId="14" xfId="0" applyFont="1" applyFill="1" applyBorder="1" applyAlignment="1">
      <alignment horizontal="center"/>
    </xf>
    <xf numFmtId="3" fontId="5" fillId="18" borderId="14" xfId="0" applyNumberFormat="1" applyFont="1" applyFill="1" applyBorder="1" applyAlignment="1">
      <alignment horizontal="center"/>
    </xf>
    <xf numFmtId="0" fontId="5" fillId="18" borderId="14" xfId="56" applyFont="1" applyFill="1" applyBorder="1" applyAlignment="1">
      <alignment horizontal="center"/>
      <protection/>
    </xf>
    <xf numFmtId="0" fontId="7" fillId="18" borderId="14" xfId="56" applyFont="1" applyFill="1" applyBorder="1" applyAlignment="1">
      <alignment horizontal="center"/>
      <protection/>
    </xf>
    <xf numFmtId="3" fontId="3" fillId="34" borderId="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3" fontId="5" fillId="34" borderId="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3" fontId="5" fillId="34" borderId="0" xfId="0" applyNumberFormat="1" applyFont="1" applyFill="1" applyAlignment="1">
      <alignment/>
    </xf>
    <xf numFmtId="0" fontId="0" fillId="34" borderId="0" xfId="56" applyFont="1" applyFill="1">
      <alignment/>
      <protection/>
    </xf>
    <xf numFmtId="0" fontId="5" fillId="34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18" borderId="16" xfId="0" applyFont="1" applyFill="1" applyBorder="1" applyAlignment="1">
      <alignment horizontal="left"/>
    </xf>
    <xf numFmtId="0" fontId="5" fillId="18" borderId="17" xfId="0" applyFont="1" applyFill="1" applyBorder="1" applyAlignment="1">
      <alignment horizontal="center"/>
    </xf>
    <xf numFmtId="0" fontId="7" fillId="18" borderId="18" xfId="0" applyFont="1" applyFill="1" applyBorder="1" applyAlignment="1">
      <alignment horizontal="center"/>
    </xf>
    <xf numFmtId="0" fontId="5" fillId="18" borderId="18" xfId="0" applyFont="1" applyFill="1" applyBorder="1" applyAlignment="1">
      <alignment horizontal="center"/>
    </xf>
    <xf numFmtId="0" fontId="7" fillId="18" borderId="17" xfId="0" applyFont="1" applyFill="1" applyBorder="1" applyAlignment="1">
      <alignment horizontal="center"/>
    </xf>
    <xf numFmtId="0" fontId="7" fillId="18" borderId="19" xfId="0" applyFont="1" applyFill="1" applyBorder="1" applyAlignment="1">
      <alignment horizontal="center"/>
    </xf>
    <xf numFmtId="0" fontId="7" fillId="18" borderId="20" xfId="0" applyFont="1" applyFill="1" applyBorder="1" applyAlignment="1">
      <alignment horizontal="left"/>
    </xf>
    <xf numFmtId="0" fontId="5" fillId="18" borderId="21" xfId="0" applyFont="1" applyFill="1" applyBorder="1" applyAlignment="1">
      <alignment horizontal="center"/>
    </xf>
    <xf numFmtId="0" fontId="7" fillId="18" borderId="22" xfId="0" applyFont="1" applyFill="1" applyBorder="1" applyAlignment="1">
      <alignment horizontal="center"/>
    </xf>
    <xf numFmtId="0" fontId="5" fillId="18" borderId="22" xfId="0" applyFont="1" applyFill="1" applyBorder="1" applyAlignment="1">
      <alignment horizontal="center"/>
    </xf>
    <xf numFmtId="0" fontId="7" fillId="18" borderId="21" xfId="0" applyFont="1" applyFill="1" applyBorder="1" applyAlignment="1">
      <alignment horizontal="center"/>
    </xf>
    <xf numFmtId="0" fontId="7" fillId="18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left" vertical="center"/>
    </xf>
    <xf numFmtId="3" fontId="7" fillId="34" borderId="0" xfId="0" applyNumberFormat="1" applyFont="1" applyFill="1" applyAlignment="1">
      <alignment horizontal="right"/>
    </xf>
    <xf numFmtId="0" fontId="7" fillId="33" borderId="25" xfId="0" applyFont="1" applyFill="1" applyBorder="1" applyAlignment="1">
      <alignment/>
    </xf>
    <xf numFmtId="3" fontId="7" fillId="33" borderId="25" xfId="0" applyNumberFormat="1" applyFont="1" applyFill="1" applyBorder="1" applyAlignment="1">
      <alignment horizontal="right"/>
    </xf>
    <xf numFmtId="0" fontId="5" fillId="33" borderId="25" xfId="0" applyFont="1" applyFill="1" applyBorder="1" applyAlignment="1">
      <alignment/>
    </xf>
    <xf numFmtId="3" fontId="5" fillId="33" borderId="25" xfId="0" applyNumberFormat="1" applyFont="1" applyFill="1" applyBorder="1" applyAlignment="1">
      <alignment/>
    </xf>
    <xf numFmtId="0" fontId="5" fillId="33" borderId="25" xfId="56" applyFont="1" applyFill="1" applyBorder="1">
      <alignment/>
      <protection/>
    </xf>
    <xf numFmtId="3" fontId="5" fillId="33" borderId="25" xfId="56" applyNumberFormat="1" applyFont="1" applyFill="1" applyBorder="1">
      <alignment/>
      <protection/>
    </xf>
    <xf numFmtId="0" fontId="0" fillId="33" borderId="25" xfId="0" applyFont="1" applyFill="1" applyBorder="1" applyAlignment="1">
      <alignment horizontal="left"/>
    </xf>
    <xf numFmtId="3" fontId="0" fillId="33" borderId="25" xfId="0" applyNumberFormat="1" applyFont="1" applyFill="1" applyBorder="1" applyAlignment="1">
      <alignment horizontal="right"/>
    </xf>
    <xf numFmtId="3" fontId="0" fillId="34" borderId="25" xfId="0" applyNumberFormat="1" applyFont="1" applyFill="1" applyBorder="1" applyAlignment="1">
      <alignment horizontal="right"/>
    </xf>
    <xf numFmtId="3" fontId="5" fillId="33" borderId="0" xfId="42" applyNumberFormat="1" applyFont="1" applyFill="1" applyBorder="1" applyAlignment="1">
      <alignment horizontal="right"/>
    </xf>
    <xf numFmtId="0" fontId="5" fillId="34" borderId="0" xfId="0" applyFont="1" applyFill="1" applyAlignment="1">
      <alignment horizontal="right"/>
    </xf>
    <xf numFmtId="168" fontId="5" fillId="34" borderId="0" xfId="42" applyNumberFormat="1" applyFont="1" applyFill="1" applyAlignment="1">
      <alignment horizontal="right"/>
    </xf>
    <xf numFmtId="1" fontId="5" fillId="34" borderId="0" xfId="42" applyNumberFormat="1" applyFont="1" applyFill="1" applyAlignment="1">
      <alignment horizontal="right"/>
    </xf>
    <xf numFmtId="3" fontId="5" fillId="34" borderId="0" xfId="42" applyNumberFormat="1" applyFont="1" applyFill="1" applyBorder="1" applyAlignment="1">
      <alignment horizontal="right"/>
    </xf>
    <xf numFmtId="3" fontId="5" fillId="34" borderId="0" xfId="0" applyNumberFormat="1" applyFont="1" applyFill="1" applyAlignment="1">
      <alignment horizontal="right"/>
    </xf>
    <xf numFmtId="0" fontId="5" fillId="34" borderId="0" xfId="42" applyNumberFormat="1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7CA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5DAA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3"/>
  <sheetViews>
    <sheetView showGridLines="0" tabSelected="1" zoomScale="93" zoomScaleNormal="93" zoomScalePageLayoutView="0" workbookViewId="0" topLeftCell="B49">
      <selection activeCell="AH106" sqref="AH106"/>
    </sheetView>
  </sheetViews>
  <sheetFormatPr defaultColWidth="9.140625" defaultRowHeight="12.75"/>
  <cols>
    <col min="1" max="1" width="3.7109375" style="0" customWidth="1"/>
    <col min="2" max="2" width="16.7109375" style="0" customWidth="1"/>
    <col min="3" max="15" width="8.7109375" style="0" customWidth="1"/>
    <col min="16" max="16" width="9.8515625" style="0" customWidth="1"/>
    <col min="17" max="20" width="9.7109375" style="0" customWidth="1"/>
    <col min="21" max="22" width="9.421875" style="0" customWidth="1"/>
    <col min="23" max="23" width="9.421875" style="0" bestFit="1" customWidth="1"/>
    <col min="24" max="24" width="9.28125" style="0" bestFit="1" customWidth="1"/>
    <col min="25" max="25" width="9.28125" style="0" customWidth="1"/>
    <col min="26" max="26" width="9.28125" style="0" bestFit="1" customWidth="1"/>
    <col min="27" max="27" width="9.140625" style="19" customWidth="1"/>
    <col min="32" max="32" width="9.7109375" style="0" customWidth="1"/>
  </cols>
  <sheetData>
    <row r="1" spans="1:35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10"/>
      <c r="V1" s="10"/>
      <c r="W1" s="10"/>
      <c r="X1" s="10"/>
      <c r="Y1" s="10"/>
      <c r="Z1" s="10"/>
      <c r="AA1" s="18"/>
      <c r="AB1" s="26"/>
      <c r="AC1" s="26"/>
      <c r="AD1" s="26"/>
      <c r="AE1" s="26"/>
      <c r="AF1" s="26"/>
      <c r="AG1" s="26"/>
      <c r="AH1" s="26"/>
      <c r="AI1" s="26"/>
    </row>
    <row r="2" spans="1:35" ht="15">
      <c r="A2" s="7"/>
      <c r="B2" s="11" t="s">
        <v>0</v>
      </c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9"/>
      <c r="S2" s="9"/>
      <c r="T2" s="9"/>
      <c r="U2" s="9"/>
      <c r="V2" s="9"/>
      <c r="W2" s="9"/>
      <c r="X2" s="9"/>
      <c r="Y2" s="9"/>
      <c r="Z2" s="9"/>
      <c r="AA2" s="18"/>
      <c r="AB2" s="26"/>
      <c r="AC2" s="26"/>
      <c r="AD2" s="26"/>
      <c r="AE2" s="26"/>
      <c r="AF2" s="26"/>
      <c r="AG2" s="26"/>
      <c r="AH2" s="26"/>
      <c r="AI2" s="26"/>
    </row>
    <row r="3" spans="1:35" ht="7.5" customHeight="1">
      <c r="A3" s="7"/>
      <c r="B3" s="11"/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9"/>
      <c r="S3" s="9"/>
      <c r="T3" s="9"/>
      <c r="U3" s="9"/>
      <c r="V3" s="9"/>
      <c r="W3" s="9"/>
      <c r="X3" s="9"/>
      <c r="Y3" s="9"/>
      <c r="Z3" s="9"/>
      <c r="AA3" s="18"/>
      <c r="AB3" s="26"/>
      <c r="AC3" s="26"/>
      <c r="AD3" s="26"/>
      <c r="AE3" s="26"/>
      <c r="AF3" s="26"/>
      <c r="AG3" s="26"/>
      <c r="AH3" s="26"/>
      <c r="AI3" s="26"/>
    </row>
    <row r="4" spans="1:35" ht="12.75">
      <c r="A4" s="7"/>
      <c r="B4" s="42"/>
      <c r="C4" s="43" t="s">
        <v>1</v>
      </c>
      <c r="D4" s="44" t="s">
        <v>1</v>
      </c>
      <c r="E4" s="43" t="s">
        <v>1</v>
      </c>
      <c r="F4" s="45" t="s">
        <v>39</v>
      </c>
      <c r="G4" s="46" t="s">
        <v>40</v>
      </c>
      <c r="H4" s="45" t="s">
        <v>41</v>
      </c>
      <c r="I4" s="46" t="s">
        <v>42</v>
      </c>
      <c r="J4" s="44" t="s">
        <v>1</v>
      </c>
      <c r="K4" s="46" t="s">
        <v>39</v>
      </c>
      <c r="L4" s="45" t="s">
        <v>40</v>
      </c>
      <c r="M4" s="46" t="s">
        <v>41</v>
      </c>
      <c r="N4" s="45" t="s">
        <v>42</v>
      </c>
      <c r="O4" s="45" t="s">
        <v>1</v>
      </c>
      <c r="P4" s="46" t="s">
        <v>39</v>
      </c>
      <c r="Q4" s="46" t="s">
        <v>40</v>
      </c>
      <c r="R4" s="45" t="s">
        <v>41</v>
      </c>
      <c r="S4" s="46" t="s">
        <v>42</v>
      </c>
      <c r="T4" s="44" t="s">
        <v>1</v>
      </c>
      <c r="U4" s="46" t="s">
        <v>39</v>
      </c>
      <c r="V4" s="45" t="s">
        <v>40</v>
      </c>
      <c r="W4" s="46" t="s">
        <v>41</v>
      </c>
      <c r="X4" s="45" t="s">
        <v>42</v>
      </c>
      <c r="Y4" s="43" t="s">
        <v>1</v>
      </c>
      <c r="Z4" s="46" t="s">
        <v>39</v>
      </c>
      <c r="AA4" s="47" t="s">
        <v>40</v>
      </c>
      <c r="AB4" s="48" t="s">
        <v>41</v>
      </c>
      <c r="AC4" s="49" t="s">
        <v>42</v>
      </c>
      <c r="AD4" s="50" t="s">
        <v>1</v>
      </c>
      <c r="AE4" s="48" t="s">
        <v>39</v>
      </c>
      <c r="AF4" s="51" t="s">
        <v>40</v>
      </c>
      <c r="AG4" s="48" t="s">
        <v>41</v>
      </c>
      <c r="AH4" s="49" t="s">
        <v>42</v>
      </c>
      <c r="AI4" s="50" t="s">
        <v>1</v>
      </c>
    </row>
    <row r="5" spans="1:35" ht="12.75">
      <c r="A5" s="7"/>
      <c r="B5" s="52" t="s">
        <v>2</v>
      </c>
      <c r="C5" s="53">
        <v>2000</v>
      </c>
      <c r="D5" s="54">
        <v>2001</v>
      </c>
      <c r="E5" s="53">
        <v>2002</v>
      </c>
      <c r="F5" s="55">
        <v>2003</v>
      </c>
      <c r="G5" s="56">
        <v>2003</v>
      </c>
      <c r="H5" s="55">
        <v>2003</v>
      </c>
      <c r="I5" s="56">
        <v>2003</v>
      </c>
      <c r="J5" s="54">
        <v>2003</v>
      </c>
      <c r="K5" s="56">
        <v>2004</v>
      </c>
      <c r="L5" s="55">
        <v>2004</v>
      </c>
      <c r="M5" s="56">
        <v>2004</v>
      </c>
      <c r="N5" s="55">
        <v>2004</v>
      </c>
      <c r="O5" s="55">
        <v>2004</v>
      </c>
      <c r="P5" s="56">
        <v>2005</v>
      </c>
      <c r="Q5" s="56">
        <v>2005</v>
      </c>
      <c r="R5" s="55">
        <v>2005</v>
      </c>
      <c r="S5" s="56">
        <v>2005</v>
      </c>
      <c r="T5" s="54">
        <v>2005</v>
      </c>
      <c r="U5" s="56">
        <v>2006</v>
      </c>
      <c r="V5" s="55">
        <v>2006</v>
      </c>
      <c r="W5" s="56">
        <v>2006</v>
      </c>
      <c r="X5" s="55">
        <v>2006</v>
      </c>
      <c r="Y5" s="53">
        <v>2006</v>
      </c>
      <c r="Z5" s="56">
        <v>2007</v>
      </c>
      <c r="AA5" s="57">
        <v>2007</v>
      </c>
      <c r="AB5" s="58">
        <v>2007</v>
      </c>
      <c r="AC5" s="58">
        <v>2007</v>
      </c>
      <c r="AD5" s="59">
        <v>2007</v>
      </c>
      <c r="AE5" s="58">
        <v>2008</v>
      </c>
      <c r="AF5" s="58">
        <v>2008</v>
      </c>
      <c r="AG5" s="58">
        <v>2008</v>
      </c>
      <c r="AH5" s="58">
        <v>2008</v>
      </c>
      <c r="AI5" s="59">
        <v>2008</v>
      </c>
    </row>
    <row r="6" spans="1:35" s="10" customFormat="1" ht="12.75">
      <c r="A6" s="7"/>
      <c r="B6" s="15"/>
      <c r="C6" s="14"/>
      <c r="D6" s="14"/>
      <c r="E6" s="14"/>
      <c r="F6" s="8"/>
      <c r="G6" s="8"/>
      <c r="H6" s="8"/>
      <c r="I6" s="8"/>
      <c r="J6" s="14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18"/>
      <c r="AB6" s="25"/>
      <c r="AC6" s="25"/>
      <c r="AD6" s="25"/>
      <c r="AE6" s="25"/>
      <c r="AF6" s="23"/>
      <c r="AG6" s="25"/>
      <c r="AH6" s="25"/>
      <c r="AI6" s="25"/>
    </row>
    <row r="7" spans="1:35" ht="12.75">
      <c r="A7" s="7"/>
      <c r="B7" s="16" t="s">
        <v>3</v>
      </c>
      <c r="C7" s="3">
        <v>8812</v>
      </c>
      <c r="D7" s="3">
        <v>9928</v>
      </c>
      <c r="E7" s="3">
        <v>14245</v>
      </c>
      <c r="F7" s="2">
        <v>2861</v>
      </c>
      <c r="G7" s="2">
        <v>1644</v>
      </c>
      <c r="H7" s="2">
        <v>2368</v>
      </c>
      <c r="I7" s="2">
        <v>252</v>
      </c>
      <c r="J7" s="3">
        <f>SUM(F7:I7)</f>
        <v>7125</v>
      </c>
      <c r="K7" s="2">
        <v>0</v>
      </c>
      <c r="L7" s="3">
        <v>0</v>
      </c>
      <c r="M7" s="3">
        <v>0</v>
      </c>
      <c r="N7" s="3">
        <v>0</v>
      </c>
      <c r="O7" s="3">
        <f>SUM(K7:N7)</f>
        <v>0</v>
      </c>
      <c r="P7" s="3">
        <v>1</v>
      </c>
      <c r="Q7" s="3">
        <v>0</v>
      </c>
      <c r="R7" s="4">
        <v>0</v>
      </c>
      <c r="S7" s="4">
        <v>0</v>
      </c>
      <c r="T7" s="4">
        <v>1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27">
        <v>0</v>
      </c>
      <c r="AC7" s="27">
        <v>0</v>
      </c>
      <c r="AD7" s="23">
        <v>0</v>
      </c>
      <c r="AE7" s="23">
        <v>0</v>
      </c>
      <c r="AF7" s="23">
        <v>0</v>
      </c>
      <c r="AG7" s="23">
        <v>0</v>
      </c>
      <c r="AH7" s="23">
        <v>0</v>
      </c>
      <c r="AI7" s="29">
        <v>0</v>
      </c>
    </row>
    <row r="8" spans="1:35" ht="12.75">
      <c r="A8" s="7"/>
      <c r="B8" s="16" t="s">
        <v>32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2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663</v>
      </c>
      <c r="R8" s="4">
        <v>2589</v>
      </c>
      <c r="S8" s="4">
        <v>2210</v>
      </c>
      <c r="T8" s="4">
        <v>5462</v>
      </c>
      <c r="U8" s="4">
        <v>580</v>
      </c>
      <c r="V8" s="4">
        <v>634</v>
      </c>
      <c r="W8" s="4">
        <v>575</v>
      </c>
      <c r="X8" s="4">
        <v>14</v>
      </c>
      <c r="Y8" s="4">
        <v>1803</v>
      </c>
      <c r="Z8" s="4">
        <v>50</v>
      </c>
      <c r="AA8" s="4">
        <v>0</v>
      </c>
      <c r="AB8" s="22">
        <v>0</v>
      </c>
      <c r="AC8" s="28">
        <v>0</v>
      </c>
      <c r="AD8" s="23">
        <v>50</v>
      </c>
      <c r="AE8" s="23">
        <v>0</v>
      </c>
      <c r="AF8" s="23">
        <v>0</v>
      </c>
      <c r="AG8" s="23">
        <v>0</v>
      </c>
      <c r="AH8" s="23">
        <v>0</v>
      </c>
      <c r="AI8" s="29">
        <v>0</v>
      </c>
    </row>
    <row r="9" spans="1:35" ht="12.75">
      <c r="A9" s="7"/>
      <c r="B9" s="16" t="s">
        <v>18</v>
      </c>
      <c r="C9" s="3">
        <v>15921</v>
      </c>
      <c r="D9" s="3">
        <v>45221</v>
      </c>
      <c r="E9" s="3">
        <v>31789</v>
      </c>
      <c r="F9" s="2">
        <v>2511</v>
      </c>
      <c r="G9" s="2">
        <v>2762</v>
      </c>
      <c r="H9" s="2">
        <v>5254</v>
      </c>
      <c r="I9" s="2">
        <v>3884</v>
      </c>
      <c r="J9" s="3">
        <f>SUM(F9:I9)</f>
        <v>14411</v>
      </c>
      <c r="K9" s="1">
        <f>963+944+406</f>
        <v>2313</v>
      </c>
      <c r="L9" s="3">
        <f>1132+904+805</f>
        <v>2841</v>
      </c>
      <c r="M9" s="3">
        <f>1691+2306+1557</f>
        <v>5554</v>
      </c>
      <c r="N9" s="3">
        <v>4079</v>
      </c>
      <c r="O9" s="3">
        <f>SUM(K9:N9)</f>
        <v>14787</v>
      </c>
      <c r="P9" s="3">
        <v>3432</v>
      </c>
      <c r="Q9" s="3">
        <v>2597</v>
      </c>
      <c r="R9" s="4">
        <v>5502</v>
      </c>
      <c r="S9" s="4">
        <v>3362</v>
      </c>
      <c r="T9" s="4">
        <v>14893</v>
      </c>
      <c r="U9" s="4">
        <v>2103</v>
      </c>
      <c r="V9" s="4">
        <v>3244</v>
      </c>
      <c r="W9" s="4">
        <v>5055</v>
      </c>
      <c r="X9" s="4">
        <v>2687</v>
      </c>
      <c r="Y9" s="4">
        <v>13089</v>
      </c>
      <c r="Z9" s="4">
        <v>1849</v>
      </c>
      <c r="AA9" s="4">
        <v>2092</v>
      </c>
      <c r="AB9" s="28">
        <v>347</v>
      </c>
      <c r="AC9" s="28">
        <v>0</v>
      </c>
      <c r="AD9" s="23">
        <v>4288</v>
      </c>
      <c r="AE9" s="23">
        <v>0</v>
      </c>
      <c r="AF9" s="23">
        <v>0</v>
      </c>
      <c r="AG9" s="23">
        <v>0</v>
      </c>
      <c r="AH9" s="23">
        <v>0</v>
      </c>
      <c r="AI9" s="29">
        <v>0</v>
      </c>
    </row>
    <row r="10" spans="1:35" ht="12.75">
      <c r="A10" s="7"/>
      <c r="B10" s="16" t="s">
        <v>6</v>
      </c>
      <c r="C10" s="3">
        <v>124401</v>
      </c>
      <c r="D10" s="3">
        <v>0</v>
      </c>
      <c r="E10" s="3">
        <v>0</v>
      </c>
      <c r="F10" s="2">
        <v>0</v>
      </c>
      <c r="G10" s="5">
        <v>0</v>
      </c>
      <c r="H10" s="5">
        <v>0</v>
      </c>
      <c r="I10" s="5">
        <v>0</v>
      </c>
      <c r="J10" s="3">
        <f>SUM(F10:I10)</f>
        <v>0</v>
      </c>
      <c r="K10" s="3">
        <v>0</v>
      </c>
      <c r="L10" s="3">
        <v>0</v>
      </c>
      <c r="M10" s="3">
        <v>0</v>
      </c>
      <c r="N10" s="3">
        <v>0</v>
      </c>
      <c r="O10" s="3">
        <f>SUM(K10:N10)</f>
        <v>0</v>
      </c>
      <c r="P10" s="3">
        <v>0</v>
      </c>
      <c r="Q10" s="3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28">
        <v>0</v>
      </c>
      <c r="AC10" s="28">
        <v>0</v>
      </c>
      <c r="AD10" s="23">
        <v>0</v>
      </c>
      <c r="AE10" s="23">
        <v>0</v>
      </c>
      <c r="AF10" s="23">
        <v>0</v>
      </c>
      <c r="AG10" s="23">
        <v>0</v>
      </c>
      <c r="AH10" s="23">
        <v>0</v>
      </c>
      <c r="AI10" s="29">
        <v>0</v>
      </c>
    </row>
    <row r="11" spans="1:35" ht="12.75">
      <c r="A11" s="7"/>
      <c r="B11" s="16" t="s">
        <v>44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2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2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22">
        <v>182</v>
      </c>
      <c r="AC11" s="28">
        <v>200</v>
      </c>
      <c r="AD11" s="23">
        <v>617</v>
      </c>
      <c r="AE11" s="23">
        <v>205</v>
      </c>
      <c r="AF11" s="23">
        <v>166</v>
      </c>
      <c r="AG11" s="23">
        <v>146</v>
      </c>
      <c r="AH11" s="23">
        <v>203</v>
      </c>
      <c r="AI11" s="29">
        <v>720</v>
      </c>
    </row>
    <row r="12" spans="1:35" ht="12.75">
      <c r="A12" s="7"/>
      <c r="B12" s="16" t="s">
        <v>8</v>
      </c>
      <c r="C12" s="3">
        <v>47748</v>
      </c>
      <c r="D12" s="3">
        <v>40005</v>
      </c>
      <c r="E12" s="3">
        <v>0</v>
      </c>
      <c r="F12" s="2">
        <v>0</v>
      </c>
      <c r="G12" s="5"/>
      <c r="H12" s="5">
        <v>0</v>
      </c>
      <c r="I12" s="5">
        <v>0</v>
      </c>
      <c r="J12" s="3">
        <f>SUM(F12:I12)</f>
        <v>0</v>
      </c>
      <c r="K12" s="3">
        <v>0</v>
      </c>
      <c r="L12" s="3">
        <v>0</v>
      </c>
      <c r="M12" s="3">
        <v>0</v>
      </c>
      <c r="N12" s="3">
        <v>0</v>
      </c>
      <c r="O12" s="3">
        <f>SUM(K12:N12)</f>
        <v>0</v>
      </c>
      <c r="P12" s="3">
        <v>0</v>
      </c>
      <c r="Q12" s="3">
        <v>529</v>
      </c>
      <c r="R12" s="4">
        <v>1191</v>
      </c>
      <c r="S12" s="4">
        <v>623</v>
      </c>
      <c r="T12" s="4">
        <v>2963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28">
        <v>0</v>
      </c>
      <c r="AC12" s="28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9">
        <v>0</v>
      </c>
    </row>
    <row r="13" spans="1:35" ht="12.75">
      <c r="A13" s="7"/>
      <c r="B13" s="16" t="s">
        <v>4</v>
      </c>
      <c r="C13" s="3">
        <v>194555</v>
      </c>
      <c r="D13" s="3">
        <v>175445</v>
      </c>
      <c r="E13" s="3">
        <v>182331</v>
      </c>
      <c r="F13" s="2">
        <v>42230</v>
      </c>
      <c r="G13" s="2">
        <v>40564</v>
      </c>
      <c r="H13" s="2">
        <v>45742</v>
      </c>
      <c r="I13" s="2">
        <v>51021</v>
      </c>
      <c r="J13" s="3">
        <f>SUM(F13:I13)</f>
        <v>179557</v>
      </c>
      <c r="K13" s="3">
        <f>16378+17128+16726</f>
        <v>50232</v>
      </c>
      <c r="L13" s="3">
        <f>19268+16645+14165</f>
        <v>50078</v>
      </c>
      <c r="M13" s="3">
        <f>18284+17971+13412</f>
        <v>49667</v>
      </c>
      <c r="N13" s="3">
        <v>51369</v>
      </c>
      <c r="O13" s="3">
        <f>SUM(K13:N13)</f>
        <v>201346</v>
      </c>
      <c r="P13" s="3">
        <v>50657</v>
      </c>
      <c r="Q13" s="3">
        <v>49232</v>
      </c>
      <c r="R13" s="4">
        <v>44168</v>
      </c>
      <c r="S13" s="4">
        <v>48228</v>
      </c>
      <c r="T13" s="4">
        <v>192285</v>
      </c>
      <c r="U13" s="4">
        <v>49616</v>
      </c>
      <c r="V13" s="4">
        <v>49724</v>
      </c>
      <c r="W13" s="4">
        <v>47178</v>
      </c>
      <c r="X13" s="4">
        <v>49760</v>
      </c>
      <c r="Y13" s="4">
        <v>196278</v>
      </c>
      <c r="Z13" s="4">
        <v>50595</v>
      </c>
      <c r="AA13" s="4">
        <v>47587</v>
      </c>
      <c r="AB13" s="28">
        <v>46138</v>
      </c>
      <c r="AC13" s="28">
        <v>53002</v>
      </c>
      <c r="AD13" s="23">
        <v>197322</v>
      </c>
      <c r="AE13" s="23">
        <v>46350</v>
      </c>
      <c r="AF13" s="23">
        <v>40820</v>
      </c>
      <c r="AG13" s="23">
        <v>34566</v>
      </c>
      <c r="AH13" s="23">
        <v>30019</v>
      </c>
      <c r="AI13" s="29">
        <v>151755</v>
      </c>
    </row>
    <row r="14" spans="1:35" ht="12.75">
      <c r="A14" s="7"/>
      <c r="B14" s="16" t="s">
        <v>34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2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311</v>
      </c>
      <c r="R14" s="4">
        <v>763</v>
      </c>
      <c r="S14" s="4">
        <v>712</v>
      </c>
      <c r="T14" s="4">
        <v>1786</v>
      </c>
      <c r="U14" s="4">
        <v>864</v>
      </c>
      <c r="V14" s="4">
        <v>361</v>
      </c>
      <c r="W14" s="4">
        <v>0</v>
      </c>
      <c r="X14" s="4">
        <v>0</v>
      </c>
      <c r="Y14" s="4">
        <v>1225</v>
      </c>
      <c r="Z14" s="4">
        <v>0</v>
      </c>
      <c r="AA14" s="4">
        <v>0</v>
      </c>
      <c r="AB14" s="22">
        <v>0</v>
      </c>
      <c r="AC14" s="28">
        <v>0</v>
      </c>
      <c r="AD14" s="23">
        <v>0</v>
      </c>
      <c r="AE14" s="23">
        <v>0</v>
      </c>
      <c r="AF14" s="23">
        <v>0</v>
      </c>
      <c r="AG14" s="23">
        <v>0</v>
      </c>
      <c r="AH14" s="23">
        <v>0</v>
      </c>
      <c r="AI14" s="29">
        <v>0</v>
      </c>
    </row>
    <row r="15" spans="1:35" ht="12.75">
      <c r="A15" s="7"/>
      <c r="B15" s="16" t="s">
        <v>37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2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1316</v>
      </c>
      <c r="AA15" s="4">
        <v>1739</v>
      </c>
      <c r="AB15" s="22">
        <v>1972</v>
      </c>
      <c r="AC15" s="28">
        <v>2693</v>
      </c>
      <c r="AD15" s="23">
        <v>7720</v>
      </c>
      <c r="AE15" s="23">
        <v>2417</v>
      </c>
      <c r="AF15" s="23">
        <v>2592</v>
      </c>
      <c r="AG15" s="23">
        <v>3680</v>
      </c>
      <c r="AH15" s="23">
        <v>6317</v>
      </c>
      <c r="AI15" s="29">
        <v>15006</v>
      </c>
    </row>
    <row r="16" spans="1:35" ht="12.75">
      <c r="A16" s="7"/>
      <c r="B16" s="16" t="s">
        <v>12</v>
      </c>
      <c r="C16" s="3">
        <v>15510</v>
      </c>
      <c r="D16" s="3">
        <v>13388</v>
      </c>
      <c r="E16" s="3">
        <v>10861</v>
      </c>
      <c r="F16" s="2">
        <v>767</v>
      </c>
      <c r="G16" s="2">
        <v>1755</v>
      </c>
      <c r="H16" s="2">
        <v>1925</v>
      </c>
      <c r="I16" s="2">
        <v>913</v>
      </c>
      <c r="J16" s="3">
        <f>SUM(F16:I16)</f>
        <v>5360</v>
      </c>
      <c r="K16" s="3">
        <v>201</v>
      </c>
      <c r="L16" s="3">
        <f>445+0+114</f>
        <v>559</v>
      </c>
      <c r="M16" s="3">
        <f>518+696+736</f>
        <v>1950</v>
      </c>
      <c r="N16" s="3">
        <v>1846</v>
      </c>
      <c r="O16" s="3">
        <f>SUM(K16:N16)</f>
        <v>4556</v>
      </c>
      <c r="P16" s="3">
        <v>1115</v>
      </c>
      <c r="Q16" s="3">
        <v>1215</v>
      </c>
      <c r="R16" s="4">
        <v>3405</v>
      </c>
      <c r="S16" s="4">
        <v>1770</v>
      </c>
      <c r="T16" s="4">
        <v>7505</v>
      </c>
      <c r="U16" s="4">
        <v>904</v>
      </c>
      <c r="V16" s="4">
        <v>1216</v>
      </c>
      <c r="W16" s="4">
        <v>5131</v>
      </c>
      <c r="X16" s="4">
        <v>2089</v>
      </c>
      <c r="Y16" s="4">
        <v>9340</v>
      </c>
      <c r="Z16" s="4">
        <v>2007</v>
      </c>
      <c r="AA16" s="4">
        <v>2525</v>
      </c>
      <c r="AB16" s="28">
        <v>9916</v>
      </c>
      <c r="AC16" s="28">
        <v>7779</v>
      </c>
      <c r="AD16" s="23">
        <v>22227</v>
      </c>
      <c r="AE16" s="23">
        <v>6951</v>
      </c>
      <c r="AF16" s="23">
        <v>4826</v>
      </c>
      <c r="AG16" s="23">
        <v>8636</v>
      </c>
      <c r="AH16" s="23">
        <v>8654</v>
      </c>
      <c r="AI16" s="29">
        <v>29067</v>
      </c>
    </row>
    <row r="17" spans="1:35" ht="12.75">
      <c r="A17" s="7"/>
      <c r="B17" s="16" t="s">
        <v>5</v>
      </c>
      <c r="C17" s="3">
        <v>26067</v>
      </c>
      <c r="D17" s="3">
        <v>23697</v>
      </c>
      <c r="E17" s="3">
        <v>22187</v>
      </c>
      <c r="F17" s="2">
        <v>4160</v>
      </c>
      <c r="G17" s="2">
        <v>2813</v>
      </c>
      <c r="H17" s="2">
        <v>3512</v>
      </c>
      <c r="I17" s="2">
        <v>2712</v>
      </c>
      <c r="J17" s="3">
        <f>SUM(F17:I17)</f>
        <v>13197</v>
      </c>
      <c r="K17" s="3">
        <f>955+850+814</f>
        <v>2619</v>
      </c>
      <c r="L17" s="3">
        <f>1013+876+1432</f>
        <v>3321</v>
      </c>
      <c r="M17" s="3">
        <f>1735+987+871</f>
        <v>3593</v>
      </c>
      <c r="N17" s="3">
        <v>3487</v>
      </c>
      <c r="O17" s="3">
        <f>SUM(K17:N17)</f>
        <v>13020</v>
      </c>
      <c r="P17" s="3">
        <v>2579</v>
      </c>
      <c r="Q17" s="3">
        <v>3209</v>
      </c>
      <c r="R17" s="4">
        <v>3749</v>
      </c>
      <c r="S17" s="4">
        <v>3545</v>
      </c>
      <c r="T17" s="4">
        <v>13082</v>
      </c>
      <c r="U17" s="4">
        <v>2944</v>
      </c>
      <c r="V17" s="4">
        <v>4910</v>
      </c>
      <c r="W17" s="4">
        <v>3101</v>
      </c>
      <c r="X17" s="4">
        <v>2692</v>
      </c>
      <c r="Y17" s="4">
        <v>13647</v>
      </c>
      <c r="Z17" s="4">
        <v>2345</v>
      </c>
      <c r="AA17" s="4">
        <v>2559</v>
      </c>
      <c r="AB17" s="28">
        <v>6323</v>
      </c>
      <c r="AC17" s="28">
        <v>6176</v>
      </c>
      <c r="AD17" s="23">
        <v>18660</v>
      </c>
      <c r="AE17" s="23">
        <v>5585</v>
      </c>
      <c r="AF17" s="23">
        <v>5905</v>
      </c>
      <c r="AG17" s="23">
        <v>6962</v>
      </c>
      <c r="AH17" s="23">
        <v>8407</v>
      </c>
      <c r="AI17" s="29">
        <v>26859</v>
      </c>
    </row>
    <row r="18" spans="1:35" ht="12.75">
      <c r="A18" s="7"/>
      <c r="B18" s="16" t="s">
        <v>30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2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531</v>
      </c>
      <c r="R18" s="4">
        <v>3638</v>
      </c>
      <c r="S18" s="4">
        <v>1240</v>
      </c>
      <c r="T18" s="4">
        <v>5409</v>
      </c>
      <c r="U18" s="4">
        <v>823</v>
      </c>
      <c r="V18" s="4">
        <v>1169</v>
      </c>
      <c r="W18" s="4">
        <v>3345</v>
      </c>
      <c r="X18" s="4">
        <v>2142</v>
      </c>
      <c r="Y18" s="4">
        <v>7479</v>
      </c>
      <c r="Z18" s="4">
        <v>1305</v>
      </c>
      <c r="AA18" s="4">
        <v>1679</v>
      </c>
      <c r="AB18" s="22">
        <v>4635</v>
      </c>
      <c r="AC18" s="28">
        <v>382</v>
      </c>
      <c r="AD18" s="23">
        <v>8001</v>
      </c>
      <c r="AE18" s="23">
        <v>3362</v>
      </c>
      <c r="AF18" s="23">
        <v>3443</v>
      </c>
      <c r="AG18" s="23">
        <v>7553</v>
      </c>
      <c r="AH18" s="23">
        <v>10419</v>
      </c>
      <c r="AI18" s="29">
        <v>24777</v>
      </c>
    </row>
    <row r="19" spans="1:35" ht="12.75">
      <c r="A19" s="7"/>
      <c r="B19" s="16" t="s">
        <v>31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2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2399</v>
      </c>
      <c r="R19" s="4">
        <v>7785</v>
      </c>
      <c r="S19" s="4">
        <v>8309</v>
      </c>
      <c r="T19" s="4">
        <v>18493</v>
      </c>
      <c r="U19" s="4">
        <v>6978</v>
      </c>
      <c r="V19" s="4">
        <v>6634</v>
      </c>
      <c r="W19" s="4">
        <v>7388</v>
      </c>
      <c r="X19" s="4">
        <v>6948</v>
      </c>
      <c r="Y19" s="4">
        <v>27948</v>
      </c>
      <c r="Z19" s="4">
        <v>5783</v>
      </c>
      <c r="AA19" s="4">
        <v>7183</v>
      </c>
      <c r="AB19" s="22">
        <v>0</v>
      </c>
      <c r="AC19" s="28">
        <v>0</v>
      </c>
      <c r="AD19" s="23">
        <v>0</v>
      </c>
      <c r="AE19" s="23">
        <v>0</v>
      </c>
      <c r="AF19" s="23">
        <v>0</v>
      </c>
      <c r="AG19" s="23">
        <v>0</v>
      </c>
      <c r="AH19" s="23">
        <v>0</v>
      </c>
      <c r="AI19" s="29">
        <v>0</v>
      </c>
    </row>
    <row r="20" spans="1:35" ht="12.75">
      <c r="A20" s="7"/>
      <c r="B20" s="16" t="s">
        <v>16</v>
      </c>
      <c r="C20" s="3">
        <v>154994</v>
      </c>
      <c r="D20" s="3">
        <v>144361</v>
      </c>
      <c r="E20" s="3">
        <v>128792</v>
      </c>
      <c r="F20" s="2">
        <v>42094</v>
      </c>
      <c r="G20" s="2">
        <v>31864</v>
      </c>
      <c r="H20" s="2">
        <v>34642</v>
      </c>
      <c r="I20" s="2">
        <v>27226</v>
      </c>
      <c r="J20" s="3">
        <f>SUM(F20:I20)</f>
        <v>135826</v>
      </c>
      <c r="K20" s="3">
        <f>12726+14156+13144</f>
        <v>40026</v>
      </c>
      <c r="L20" s="3">
        <f>11901+8352+8208</f>
        <v>28461</v>
      </c>
      <c r="M20" s="3">
        <f>11264+11563+8437</f>
        <v>31264</v>
      </c>
      <c r="N20" s="3">
        <v>30886</v>
      </c>
      <c r="O20" s="3">
        <f>SUM(K20:N20)</f>
        <v>130637</v>
      </c>
      <c r="P20" s="3">
        <v>44433</v>
      </c>
      <c r="Q20" s="3">
        <v>28765</v>
      </c>
      <c r="R20" s="4">
        <v>14681</v>
      </c>
      <c r="S20" s="4">
        <v>14059</v>
      </c>
      <c r="T20" s="4">
        <v>101938</v>
      </c>
      <c r="U20" s="4">
        <v>19400</v>
      </c>
      <c r="V20" s="4">
        <v>15648</v>
      </c>
      <c r="W20" s="4">
        <v>16903</v>
      </c>
      <c r="X20" s="4">
        <v>30031</v>
      </c>
      <c r="Y20" s="4">
        <v>81982</v>
      </c>
      <c r="Z20" s="4">
        <v>18086</v>
      </c>
      <c r="AA20" s="4">
        <v>12976</v>
      </c>
      <c r="AB20" s="28">
        <v>8145</v>
      </c>
      <c r="AC20" s="28">
        <v>15454</v>
      </c>
      <c r="AD20" s="23">
        <v>54661</v>
      </c>
      <c r="AE20" s="23">
        <v>22857</v>
      </c>
      <c r="AF20" s="23">
        <v>12675</v>
      </c>
      <c r="AG20" s="23">
        <v>18910</v>
      </c>
      <c r="AH20" s="23">
        <v>50959</v>
      </c>
      <c r="AI20" s="29">
        <v>105401</v>
      </c>
    </row>
    <row r="21" spans="1:35" ht="12.75">
      <c r="A21" s="7"/>
      <c r="B21" s="16" t="s">
        <v>19</v>
      </c>
      <c r="C21" s="3">
        <v>8654</v>
      </c>
      <c r="D21" s="3">
        <v>36499</v>
      </c>
      <c r="E21" s="3">
        <v>46612</v>
      </c>
      <c r="F21" s="2">
        <v>11872</v>
      </c>
      <c r="G21" s="2">
        <v>12004</v>
      </c>
      <c r="H21" s="2">
        <v>15166</v>
      </c>
      <c r="I21" s="2">
        <v>15186</v>
      </c>
      <c r="J21" s="3">
        <f>SUM(F21:I21)</f>
        <v>54228</v>
      </c>
      <c r="K21" s="3">
        <f>4981+4686+4709</f>
        <v>14376</v>
      </c>
      <c r="L21" s="3">
        <f>5189+5144+5009</f>
        <v>15342</v>
      </c>
      <c r="M21" s="3">
        <f>6258+5721+4678</f>
        <v>16657</v>
      </c>
      <c r="N21" s="3">
        <v>18210</v>
      </c>
      <c r="O21" s="3">
        <f>SUM(K21:N21)</f>
        <v>64585</v>
      </c>
      <c r="P21" s="3">
        <v>18240</v>
      </c>
      <c r="Q21" s="3">
        <v>18555</v>
      </c>
      <c r="R21" s="4">
        <v>17585</v>
      </c>
      <c r="S21" s="4">
        <v>18379</v>
      </c>
      <c r="T21" s="4">
        <v>72759</v>
      </c>
      <c r="U21" s="4">
        <v>17539</v>
      </c>
      <c r="V21" s="4">
        <v>19418</v>
      </c>
      <c r="W21" s="4">
        <v>19368</v>
      </c>
      <c r="X21" s="4">
        <v>18084</v>
      </c>
      <c r="Y21" s="4">
        <v>74409</v>
      </c>
      <c r="Z21" s="4">
        <v>19030</v>
      </c>
      <c r="AA21" s="4">
        <v>19519</v>
      </c>
      <c r="AB21" s="22">
        <v>19399</v>
      </c>
      <c r="AC21" s="28">
        <v>19036</v>
      </c>
      <c r="AD21" s="23">
        <v>76984</v>
      </c>
      <c r="AE21" s="23">
        <v>22446</v>
      </c>
      <c r="AF21" s="23">
        <v>22793</v>
      </c>
      <c r="AG21" s="23">
        <v>20291</v>
      </c>
      <c r="AH21" s="23">
        <v>18659</v>
      </c>
      <c r="AI21" s="29">
        <v>84189</v>
      </c>
    </row>
    <row r="22" spans="1:35" ht="12.75">
      <c r="A22" s="7"/>
      <c r="B22" s="16" t="s">
        <v>13</v>
      </c>
      <c r="C22" s="3">
        <v>258</v>
      </c>
      <c r="D22" s="3">
        <v>698</v>
      </c>
      <c r="E22" s="3">
        <v>653</v>
      </c>
      <c r="F22" s="2">
        <v>0</v>
      </c>
      <c r="G22" s="5">
        <v>0</v>
      </c>
      <c r="H22" s="5">
        <v>0</v>
      </c>
      <c r="I22" s="5">
        <v>0</v>
      </c>
      <c r="J22" s="3">
        <f>SUM(F22:I22)</f>
        <v>0</v>
      </c>
      <c r="K22" s="3">
        <f>201+127</f>
        <v>328</v>
      </c>
      <c r="L22" s="3">
        <v>0</v>
      </c>
      <c r="M22" s="3">
        <v>0</v>
      </c>
      <c r="N22" s="3">
        <v>0</v>
      </c>
      <c r="O22" s="3">
        <f>SUM(K22:N22)</f>
        <v>328</v>
      </c>
      <c r="P22" s="3">
        <v>0</v>
      </c>
      <c r="Q22" s="3">
        <v>0</v>
      </c>
      <c r="R22" s="4">
        <v>91</v>
      </c>
      <c r="S22" s="4">
        <v>29</v>
      </c>
      <c r="T22" s="4">
        <v>120</v>
      </c>
      <c r="U22" s="4">
        <v>33</v>
      </c>
      <c r="V22" s="4">
        <v>0</v>
      </c>
      <c r="W22" s="4">
        <v>0</v>
      </c>
      <c r="X22" s="4">
        <v>0</v>
      </c>
      <c r="Y22" s="4">
        <v>33</v>
      </c>
      <c r="Z22" s="4">
        <v>21</v>
      </c>
      <c r="AA22" s="4">
        <v>0</v>
      </c>
      <c r="AB22" s="28">
        <v>21100</v>
      </c>
      <c r="AC22" s="28">
        <v>0</v>
      </c>
      <c r="AD22" s="23">
        <v>47677</v>
      </c>
      <c r="AE22" s="23">
        <v>9</v>
      </c>
      <c r="AF22" s="23">
        <v>95</v>
      </c>
      <c r="AG22" s="23">
        <v>0</v>
      </c>
      <c r="AH22" s="23">
        <v>104</v>
      </c>
      <c r="AI22" s="29">
        <v>208</v>
      </c>
    </row>
    <row r="23" spans="1:35" ht="12.75">
      <c r="A23" s="7"/>
      <c r="B23" s="16" t="s">
        <v>43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2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2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22">
        <v>7967</v>
      </c>
      <c r="AC23" s="28">
        <v>6672</v>
      </c>
      <c r="AD23" s="23">
        <v>27605</v>
      </c>
      <c r="AE23" s="23">
        <v>5927</v>
      </c>
      <c r="AF23" s="23">
        <v>4569</v>
      </c>
      <c r="AG23" s="23">
        <v>8090</v>
      </c>
      <c r="AH23" s="23">
        <v>10163</v>
      </c>
      <c r="AI23" s="29">
        <v>28749</v>
      </c>
    </row>
    <row r="24" spans="1:35" ht="12.75">
      <c r="A24" s="7"/>
      <c r="B24" s="16" t="s">
        <v>26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2">
        <v>6007</v>
      </c>
      <c r="J24" s="3">
        <f>SUM(F24:I24)</f>
        <v>6007</v>
      </c>
      <c r="K24" s="3">
        <f>2319+3369+2038</f>
        <v>7726</v>
      </c>
      <c r="L24" s="3">
        <f>3213+2386+2251</f>
        <v>7850</v>
      </c>
      <c r="M24" s="3">
        <f>3213+2386+2251</f>
        <v>7850</v>
      </c>
      <c r="N24" s="3">
        <v>0</v>
      </c>
      <c r="O24" s="3">
        <f>SUM(K24:N24)</f>
        <v>23426</v>
      </c>
      <c r="P24" s="3">
        <v>0</v>
      </c>
      <c r="Q24" s="3">
        <v>663</v>
      </c>
      <c r="R24" s="4">
        <v>2589</v>
      </c>
      <c r="S24" s="4">
        <v>2210</v>
      </c>
      <c r="T24" s="4">
        <v>5462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22">
        <v>0</v>
      </c>
      <c r="AC24" s="28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9">
        <v>0</v>
      </c>
    </row>
    <row r="25" spans="1:35" ht="12.75">
      <c r="A25" s="7"/>
      <c r="B25" s="16" t="s">
        <v>21</v>
      </c>
      <c r="C25" s="3">
        <v>39748</v>
      </c>
      <c r="D25" s="3">
        <v>45469</v>
      </c>
      <c r="E25" s="3">
        <v>50910</v>
      </c>
      <c r="F25" s="2">
        <v>14732</v>
      </c>
      <c r="G25" s="2">
        <v>18784</v>
      </c>
      <c r="H25" s="2">
        <v>17536</v>
      </c>
      <c r="I25" s="2">
        <v>16687</v>
      </c>
      <c r="J25" s="3">
        <f>SUM(F25:I25)</f>
        <v>67739</v>
      </c>
      <c r="K25" s="3">
        <f>5163+4773+5648</f>
        <v>15584</v>
      </c>
      <c r="L25" s="3">
        <f>6314+6746+6503</f>
        <v>19563</v>
      </c>
      <c r="M25" s="3">
        <f>7127+6187+6042</f>
        <v>19356</v>
      </c>
      <c r="N25" s="3">
        <v>18633</v>
      </c>
      <c r="O25" s="3">
        <f>SUM(K25:N25)</f>
        <v>73136</v>
      </c>
      <c r="P25" s="3">
        <v>17238</v>
      </c>
      <c r="Q25" s="3">
        <v>18353</v>
      </c>
      <c r="R25" s="4">
        <v>14800</v>
      </c>
      <c r="S25" s="4">
        <v>14256</v>
      </c>
      <c r="T25" s="4">
        <v>64647</v>
      </c>
      <c r="U25" s="4">
        <v>14135</v>
      </c>
      <c r="V25" s="4">
        <v>15082</v>
      </c>
      <c r="W25" s="4">
        <v>11181</v>
      </c>
      <c r="X25" s="4">
        <v>11251</v>
      </c>
      <c r="Y25" s="4">
        <v>51649</v>
      </c>
      <c r="Z25" s="4">
        <v>13139</v>
      </c>
      <c r="AA25" s="4">
        <v>15565</v>
      </c>
      <c r="AB25" s="22">
        <v>15276</v>
      </c>
      <c r="AC25" s="28">
        <v>13107</v>
      </c>
      <c r="AD25" s="23">
        <v>57087</v>
      </c>
      <c r="AE25" s="23">
        <v>15705</v>
      </c>
      <c r="AF25" s="23">
        <v>14735</v>
      </c>
      <c r="AG25" s="23">
        <v>15919</v>
      </c>
      <c r="AH25" s="23">
        <v>14384</v>
      </c>
      <c r="AI25" s="29">
        <v>60743</v>
      </c>
    </row>
    <row r="26" spans="1:35" ht="12.75">
      <c r="A26" s="7"/>
      <c r="B26" s="16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2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1324</v>
      </c>
      <c r="AA26" s="4">
        <v>2520</v>
      </c>
      <c r="AB26" s="22">
        <v>2363</v>
      </c>
      <c r="AC26" s="28">
        <v>2477</v>
      </c>
      <c r="AD26" s="23">
        <v>8684</v>
      </c>
      <c r="AE26" s="23">
        <v>2296</v>
      </c>
      <c r="AF26" s="23">
        <v>2365</v>
      </c>
      <c r="AG26" s="23">
        <v>3851</v>
      </c>
      <c r="AH26" s="23">
        <v>6900</v>
      </c>
      <c r="AI26" s="29">
        <v>15412</v>
      </c>
    </row>
    <row r="27" spans="1:35" ht="12.75">
      <c r="A27" s="7"/>
      <c r="B27" s="16" t="s">
        <v>35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2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12873</v>
      </c>
      <c r="AA27" s="4">
        <v>13704</v>
      </c>
      <c r="AB27" s="22">
        <v>21101</v>
      </c>
      <c r="AC27" s="28">
        <v>19300</v>
      </c>
      <c r="AD27" s="23">
        <v>66978</v>
      </c>
      <c r="AE27" s="23">
        <v>23174</v>
      </c>
      <c r="AF27" s="23">
        <v>20600</v>
      </c>
      <c r="AG27" s="23">
        <v>22683</v>
      </c>
      <c r="AH27" s="23">
        <v>17191</v>
      </c>
      <c r="AI27" s="29">
        <v>83648</v>
      </c>
    </row>
    <row r="28" spans="1:35" ht="12.75">
      <c r="A28" s="7"/>
      <c r="B28" s="16" t="s">
        <v>7</v>
      </c>
      <c r="C28" s="3">
        <v>28059</v>
      </c>
      <c r="D28" s="3">
        <v>30485</v>
      </c>
      <c r="E28" s="3">
        <v>30464</v>
      </c>
      <c r="F28" s="2">
        <v>7474</v>
      </c>
      <c r="G28" s="2">
        <v>9618</v>
      </c>
      <c r="H28" s="2">
        <v>11250</v>
      </c>
      <c r="I28" s="2">
        <v>11868</v>
      </c>
      <c r="J28" s="3">
        <f aca="true" t="shared" si="0" ref="J28:J34">SUM(F28:I28)</f>
        <v>40210</v>
      </c>
      <c r="K28" s="3">
        <f>3152+3545+3150</f>
        <v>9847</v>
      </c>
      <c r="L28" s="3">
        <f>4073+3668+2716</f>
        <v>10457</v>
      </c>
      <c r="M28" s="3">
        <f>4181+3562+3477</f>
        <v>11220</v>
      </c>
      <c r="N28" s="3">
        <v>13287</v>
      </c>
      <c r="O28" s="3">
        <f aca="true" t="shared" si="1" ref="O28:O34">SUM(K28:N28)</f>
        <v>44811</v>
      </c>
      <c r="P28" s="3">
        <v>12221</v>
      </c>
      <c r="Q28" s="3">
        <v>11580</v>
      </c>
      <c r="R28" s="4">
        <v>12259</v>
      </c>
      <c r="S28" s="4">
        <v>11666</v>
      </c>
      <c r="T28" s="4">
        <v>47726</v>
      </c>
      <c r="U28" s="4">
        <v>9425</v>
      </c>
      <c r="V28" s="4">
        <v>9201</v>
      </c>
      <c r="W28" s="4">
        <v>10043</v>
      </c>
      <c r="X28" s="4">
        <v>11838</v>
      </c>
      <c r="Y28" s="4">
        <v>40507</v>
      </c>
      <c r="Z28" s="4">
        <v>10135</v>
      </c>
      <c r="AA28" s="4">
        <v>6796</v>
      </c>
      <c r="AB28" s="28">
        <v>6812</v>
      </c>
      <c r="AC28" s="28">
        <v>7682</v>
      </c>
      <c r="AD28" s="23">
        <v>31425</v>
      </c>
      <c r="AE28" s="23">
        <v>6860</v>
      </c>
      <c r="AF28" s="23">
        <v>6477</v>
      </c>
      <c r="AG28" s="23">
        <v>5981</v>
      </c>
      <c r="AH28" s="23">
        <v>10204</v>
      </c>
      <c r="AI28" s="29">
        <v>29522</v>
      </c>
    </row>
    <row r="29" spans="1:35" ht="12.75">
      <c r="A29" s="7"/>
      <c r="B29" s="16" t="s">
        <v>24</v>
      </c>
      <c r="C29" s="3">
        <v>0</v>
      </c>
      <c r="D29" s="3">
        <v>6406</v>
      </c>
      <c r="E29" s="3">
        <v>7841</v>
      </c>
      <c r="F29" s="2">
        <v>0</v>
      </c>
      <c r="G29" s="2">
        <v>0</v>
      </c>
      <c r="H29" s="2">
        <v>0</v>
      </c>
      <c r="I29" s="2">
        <v>0</v>
      </c>
      <c r="J29" s="3">
        <f t="shared" si="0"/>
        <v>0</v>
      </c>
      <c r="K29" s="3">
        <v>0</v>
      </c>
      <c r="L29" s="3">
        <v>0</v>
      </c>
      <c r="M29" s="3">
        <v>0</v>
      </c>
      <c r="N29" s="3">
        <v>0</v>
      </c>
      <c r="O29" s="3">
        <f t="shared" si="1"/>
        <v>0</v>
      </c>
      <c r="P29" s="3">
        <v>0</v>
      </c>
      <c r="Q29" s="3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772</v>
      </c>
      <c r="AB29" s="22">
        <v>1134</v>
      </c>
      <c r="AC29" s="28">
        <v>1433</v>
      </c>
      <c r="AD29" s="23">
        <v>3376</v>
      </c>
      <c r="AE29" s="23">
        <v>1808</v>
      </c>
      <c r="AF29" s="23">
        <v>1725</v>
      </c>
      <c r="AG29" s="23">
        <v>1926</v>
      </c>
      <c r="AH29" s="23">
        <v>2566</v>
      </c>
      <c r="AI29" s="29">
        <v>8025</v>
      </c>
    </row>
    <row r="30" spans="1:35" ht="12.75">
      <c r="A30" s="7"/>
      <c r="B30" s="16" t="s">
        <v>10</v>
      </c>
      <c r="C30" s="3">
        <v>7853</v>
      </c>
      <c r="D30" s="3">
        <v>9432</v>
      </c>
      <c r="E30" s="3">
        <v>7942</v>
      </c>
      <c r="F30" s="2">
        <v>1477</v>
      </c>
      <c r="G30" s="2">
        <v>2287</v>
      </c>
      <c r="H30" s="2">
        <v>2374</v>
      </c>
      <c r="I30" s="2">
        <v>1470</v>
      </c>
      <c r="J30" s="3">
        <f t="shared" si="0"/>
        <v>7608</v>
      </c>
      <c r="K30" s="3">
        <f>479+747+301</f>
        <v>1527</v>
      </c>
      <c r="L30" s="3">
        <f>670+367+563</f>
        <v>1600</v>
      </c>
      <c r="M30" s="3">
        <f>718+672+521</f>
        <v>1911</v>
      </c>
      <c r="N30" s="3">
        <v>1907</v>
      </c>
      <c r="O30" s="3">
        <f t="shared" si="1"/>
        <v>6945</v>
      </c>
      <c r="P30" s="3">
        <v>2009</v>
      </c>
      <c r="Q30" s="3">
        <v>1509</v>
      </c>
      <c r="R30" s="4">
        <v>1977</v>
      </c>
      <c r="S30" s="4">
        <v>1781</v>
      </c>
      <c r="T30" s="4">
        <v>7276</v>
      </c>
      <c r="U30" s="4">
        <v>1492</v>
      </c>
      <c r="V30" s="4">
        <v>1871</v>
      </c>
      <c r="W30" s="4">
        <v>2610</v>
      </c>
      <c r="X30" s="4">
        <v>1840</v>
      </c>
      <c r="Y30" s="4">
        <v>7813</v>
      </c>
      <c r="Z30" s="4">
        <v>2298</v>
      </c>
      <c r="AA30" s="4">
        <v>1619</v>
      </c>
      <c r="AB30" s="28">
        <v>2265</v>
      </c>
      <c r="AC30" s="28">
        <v>2752</v>
      </c>
      <c r="AD30" s="23">
        <v>8934</v>
      </c>
      <c r="AE30" s="23">
        <v>2452</v>
      </c>
      <c r="AF30" s="23">
        <v>2357</v>
      </c>
      <c r="AG30" s="23">
        <v>3048</v>
      </c>
      <c r="AH30" s="23">
        <v>1101</v>
      </c>
      <c r="AI30" s="29">
        <v>8958</v>
      </c>
    </row>
    <row r="31" spans="1:35" ht="12.75">
      <c r="A31" s="7"/>
      <c r="B31" s="16" t="s">
        <v>9</v>
      </c>
      <c r="C31" s="3">
        <v>2</v>
      </c>
      <c r="D31" s="3">
        <v>0</v>
      </c>
      <c r="E31" s="3">
        <v>0</v>
      </c>
      <c r="F31" s="2">
        <v>0</v>
      </c>
      <c r="G31" s="5">
        <v>0</v>
      </c>
      <c r="H31" s="5">
        <v>0</v>
      </c>
      <c r="I31" s="5">
        <v>0</v>
      </c>
      <c r="J31" s="3">
        <f t="shared" si="0"/>
        <v>0</v>
      </c>
      <c r="K31" s="3">
        <v>0</v>
      </c>
      <c r="L31" s="3">
        <v>0</v>
      </c>
      <c r="M31" s="3">
        <v>0</v>
      </c>
      <c r="N31" s="3">
        <v>0</v>
      </c>
      <c r="O31" s="3">
        <f t="shared" si="1"/>
        <v>0</v>
      </c>
      <c r="P31" s="3">
        <v>0</v>
      </c>
      <c r="Q31" s="3">
        <v>1215</v>
      </c>
      <c r="R31" s="4">
        <v>3405</v>
      </c>
      <c r="S31" s="4">
        <v>1770</v>
      </c>
      <c r="T31" s="4">
        <v>7505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28"/>
      <c r="AC31" s="28"/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9">
        <v>0</v>
      </c>
    </row>
    <row r="32" spans="1:35" ht="12.75">
      <c r="A32" s="7"/>
      <c r="B32" s="16" t="s">
        <v>17</v>
      </c>
      <c r="C32" s="3">
        <v>20211</v>
      </c>
      <c r="D32" s="3">
        <v>29513</v>
      </c>
      <c r="E32" s="3">
        <v>24948</v>
      </c>
      <c r="F32" s="2">
        <v>2342</v>
      </c>
      <c r="G32" s="2">
        <v>3017</v>
      </c>
      <c r="H32" s="2">
        <v>5995</v>
      </c>
      <c r="I32" s="2">
        <v>3470</v>
      </c>
      <c r="J32" s="3">
        <f t="shared" si="0"/>
        <v>14824</v>
      </c>
      <c r="K32" s="3">
        <f>991+1004+816</f>
        <v>2811</v>
      </c>
      <c r="L32" s="3">
        <f>1917+1131+1286</f>
        <v>4334</v>
      </c>
      <c r="M32" s="3">
        <f>1907+3315+2171</f>
        <v>7393</v>
      </c>
      <c r="N32" s="3">
        <v>5223</v>
      </c>
      <c r="O32" s="3">
        <f t="shared" si="1"/>
        <v>19761</v>
      </c>
      <c r="P32" s="3">
        <v>3863</v>
      </c>
      <c r="Q32" s="3">
        <v>4268</v>
      </c>
      <c r="R32" s="4">
        <v>6389</v>
      </c>
      <c r="S32" s="4">
        <v>3583</v>
      </c>
      <c r="T32" s="4">
        <v>18103</v>
      </c>
      <c r="U32" s="4">
        <v>2182</v>
      </c>
      <c r="V32" s="4">
        <v>2993</v>
      </c>
      <c r="W32" s="4">
        <v>5797</v>
      </c>
      <c r="X32" s="4">
        <v>4569</v>
      </c>
      <c r="Y32" s="4">
        <v>15541</v>
      </c>
      <c r="Z32" s="4">
        <v>3611</v>
      </c>
      <c r="AA32" s="4">
        <v>4338</v>
      </c>
      <c r="AB32" s="28">
        <v>5809</v>
      </c>
      <c r="AC32" s="28">
        <v>8464</v>
      </c>
      <c r="AD32" s="23">
        <v>22222</v>
      </c>
      <c r="AE32" s="23">
        <v>4329</v>
      </c>
      <c r="AF32" s="23">
        <v>280</v>
      </c>
      <c r="AG32" s="23">
        <v>99</v>
      </c>
      <c r="AH32" s="23">
        <v>4262</v>
      </c>
      <c r="AI32" s="29">
        <v>8970</v>
      </c>
    </row>
    <row r="33" spans="1:35" ht="12.75">
      <c r="A33" s="7"/>
      <c r="B33" s="16" t="s">
        <v>14</v>
      </c>
      <c r="C33" s="3">
        <v>4236</v>
      </c>
      <c r="D33" s="3">
        <v>2406</v>
      </c>
      <c r="E33" s="3">
        <v>75</v>
      </c>
      <c r="F33" s="2">
        <v>0</v>
      </c>
      <c r="G33" s="5">
        <v>0</v>
      </c>
      <c r="H33" s="5">
        <v>0</v>
      </c>
      <c r="I33" s="5">
        <v>0</v>
      </c>
      <c r="J33" s="3">
        <f t="shared" si="0"/>
        <v>0</v>
      </c>
      <c r="K33" s="3">
        <v>14</v>
      </c>
      <c r="L33" s="3">
        <v>0</v>
      </c>
      <c r="M33" s="3">
        <v>0</v>
      </c>
      <c r="N33" s="3">
        <v>0</v>
      </c>
      <c r="O33" s="3">
        <f t="shared" si="1"/>
        <v>14</v>
      </c>
      <c r="P33" s="3">
        <v>0</v>
      </c>
      <c r="Q33" s="3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28">
        <v>0</v>
      </c>
      <c r="AC33" s="28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9">
        <v>0</v>
      </c>
    </row>
    <row r="34" spans="1:35" ht="12.75">
      <c r="A34" s="7"/>
      <c r="B34" s="16" t="s">
        <v>11</v>
      </c>
      <c r="C34" s="3">
        <v>0</v>
      </c>
      <c r="D34" s="3">
        <v>21</v>
      </c>
      <c r="E34" s="3">
        <v>199</v>
      </c>
      <c r="F34" s="2">
        <v>9</v>
      </c>
      <c r="G34" s="5">
        <v>18</v>
      </c>
      <c r="H34" s="5">
        <v>472</v>
      </c>
      <c r="I34" s="5">
        <v>293</v>
      </c>
      <c r="J34" s="3">
        <f t="shared" si="0"/>
        <v>792</v>
      </c>
      <c r="K34" s="3">
        <f>53+274+19</f>
        <v>346</v>
      </c>
      <c r="L34" s="3">
        <f>196+79+31</f>
        <v>306</v>
      </c>
      <c r="M34" s="3">
        <f>152+245+290</f>
        <v>687</v>
      </c>
      <c r="N34" s="3">
        <v>634</v>
      </c>
      <c r="O34" s="3">
        <f t="shared" si="1"/>
        <v>1973</v>
      </c>
      <c r="P34" s="3">
        <v>0</v>
      </c>
      <c r="Q34" s="3">
        <v>0</v>
      </c>
      <c r="R34" s="4">
        <v>0</v>
      </c>
      <c r="S34" s="4">
        <v>0</v>
      </c>
      <c r="T34" s="4">
        <v>0</v>
      </c>
      <c r="U34" s="4">
        <v>283</v>
      </c>
      <c r="V34" s="4">
        <v>430</v>
      </c>
      <c r="W34" s="4">
        <v>501</v>
      </c>
      <c r="X34" s="4">
        <v>456</v>
      </c>
      <c r="Y34" s="4">
        <v>1670</v>
      </c>
      <c r="Z34" s="4">
        <v>351</v>
      </c>
      <c r="AA34" s="4">
        <v>488</v>
      </c>
      <c r="AB34" s="28">
        <v>771</v>
      </c>
      <c r="AC34" s="28">
        <v>549</v>
      </c>
      <c r="AD34" s="23">
        <v>2159</v>
      </c>
      <c r="AE34" s="23">
        <v>598</v>
      </c>
      <c r="AF34" s="23">
        <v>381</v>
      </c>
      <c r="AG34" s="23">
        <v>947</v>
      </c>
      <c r="AH34" s="23">
        <v>929</v>
      </c>
      <c r="AI34" s="29">
        <v>2855</v>
      </c>
    </row>
    <row r="35" spans="1:35" ht="12.75">
      <c r="A35" s="7"/>
      <c r="B35" s="16" t="s">
        <v>33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2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358</v>
      </c>
      <c r="R35" s="4">
        <v>2406</v>
      </c>
      <c r="S35" s="4">
        <v>1230</v>
      </c>
      <c r="T35" s="4">
        <v>3994</v>
      </c>
      <c r="U35" s="4">
        <v>1400</v>
      </c>
      <c r="V35" s="4">
        <v>1471</v>
      </c>
      <c r="W35" s="4">
        <v>131</v>
      </c>
      <c r="X35" s="4">
        <v>0</v>
      </c>
      <c r="Y35" s="4">
        <v>3002</v>
      </c>
      <c r="Z35" s="4">
        <v>0</v>
      </c>
      <c r="AA35" s="4">
        <v>0</v>
      </c>
      <c r="AB35" s="22">
        <v>0</v>
      </c>
      <c r="AC35" s="28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29">
        <v>0</v>
      </c>
    </row>
    <row r="36" spans="1:35" ht="12.75">
      <c r="A36" s="7"/>
      <c r="B36" s="16" t="s">
        <v>38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2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1763</v>
      </c>
      <c r="AA36" s="4">
        <v>2078</v>
      </c>
      <c r="AB36" s="22">
        <v>8810</v>
      </c>
      <c r="AC36" s="28">
        <v>7738</v>
      </c>
      <c r="AD36" s="23">
        <v>20389</v>
      </c>
      <c r="AE36" s="23">
        <v>4241</v>
      </c>
      <c r="AF36" s="23">
        <v>4859</v>
      </c>
      <c r="AG36" s="23">
        <v>5715</v>
      </c>
      <c r="AH36" s="23">
        <v>15798</v>
      </c>
      <c r="AI36" s="29">
        <v>30613</v>
      </c>
    </row>
    <row r="37" spans="1:35" ht="12.75">
      <c r="A37" s="7"/>
      <c r="B37" s="16" t="s">
        <v>20</v>
      </c>
      <c r="C37" s="3">
        <v>2794</v>
      </c>
      <c r="D37" s="3">
        <v>15813</v>
      </c>
      <c r="E37" s="3">
        <v>0</v>
      </c>
      <c r="F37" s="2">
        <v>0</v>
      </c>
      <c r="G37" s="2">
        <v>0</v>
      </c>
      <c r="H37" s="2">
        <v>0</v>
      </c>
      <c r="I37" s="2">
        <v>0</v>
      </c>
      <c r="J37" s="3">
        <f>SUM(F37:I37)</f>
        <v>0</v>
      </c>
      <c r="K37" s="3">
        <v>0</v>
      </c>
      <c r="L37" s="3">
        <v>0</v>
      </c>
      <c r="M37" s="3">
        <v>0</v>
      </c>
      <c r="N37" s="3">
        <v>0</v>
      </c>
      <c r="O37" s="3">
        <f>SUM(K37:N37)</f>
        <v>0</v>
      </c>
      <c r="P37" s="3">
        <v>0</v>
      </c>
      <c r="Q37" s="3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22">
        <v>0</v>
      </c>
      <c r="AC37" s="28">
        <v>0</v>
      </c>
      <c r="AD37" s="23">
        <v>0</v>
      </c>
      <c r="AE37" s="23">
        <v>0</v>
      </c>
      <c r="AF37" s="23">
        <v>0</v>
      </c>
      <c r="AG37" s="23">
        <v>0</v>
      </c>
      <c r="AH37" s="23">
        <v>0</v>
      </c>
      <c r="AI37" s="29">
        <v>0</v>
      </c>
    </row>
    <row r="38" spans="1:35" ht="12.75">
      <c r="A38" s="7"/>
      <c r="B38" s="16" t="s">
        <v>25</v>
      </c>
      <c r="C38" s="3">
        <v>20937</v>
      </c>
      <c r="D38" s="3">
        <v>0</v>
      </c>
      <c r="E38" s="3">
        <v>0</v>
      </c>
      <c r="F38" s="2">
        <v>0</v>
      </c>
      <c r="G38" s="2">
        <v>0</v>
      </c>
      <c r="H38" s="2">
        <v>0</v>
      </c>
      <c r="I38" s="2">
        <v>0</v>
      </c>
      <c r="J38" s="3">
        <f>SUM(F38:I38)</f>
        <v>0</v>
      </c>
      <c r="K38" s="3">
        <v>0</v>
      </c>
      <c r="L38" s="3">
        <v>0</v>
      </c>
      <c r="M38" s="3">
        <v>0</v>
      </c>
      <c r="N38" s="3">
        <v>0</v>
      </c>
      <c r="O38" s="3">
        <f>SUM(K38:N38)</f>
        <v>0</v>
      </c>
      <c r="P38" s="3">
        <v>0</v>
      </c>
      <c r="Q38" s="3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22">
        <v>0</v>
      </c>
      <c r="AC38" s="28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  <c r="AI38" s="29">
        <v>0</v>
      </c>
    </row>
    <row r="39" spans="1:35" ht="12.75">
      <c r="A39" s="7"/>
      <c r="B39" s="16" t="s">
        <v>23</v>
      </c>
      <c r="C39" s="3">
        <v>463</v>
      </c>
      <c r="D39" s="3">
        <v>25544</v>
      </c>
      <c r="E39" s="3">
        <v>7828</v>
      </c>
      <c r="F39" s="2">
        <v>2878</v>
      </c>
      <c r="G39" s="2">
        <v>1917</v>
      </c>
      <c r="H39" s="2">
        <v>1492</v>
      </c>
      <c r="I39" s="2">
        <v>1917</v>
      </c>
      <c r="J39" s="3">
        <f>SUM(F39:I39)</f>
        <v>8204</v>
      </c>
      <c r="K39" s="3">
        <f>1064+981+1097</f>
        <v>3142</v>
      </c>
      <c r="L39" s="3">
        <f>1163+704+655</f>
        <v>2522</v>
      </c>
      <c r="M39" s="3">
        <f>1163+704+655</f>
        <v>2522</v>
      </c>
      <c r="N39" s="3">
        <v>3437</v>
      </c>
      <c r="O39" s="3">
        <f>SUM(K39:N39)</f>
        <v>11623</v>
      </c>
      <c r="P39" s="3">
        <v>10732</v>
      </c>
      <c r="Q39" s="3">
        <v>5513</v>
      </c>
      <c r="R39" s="4">
        <v>5104</v>
      </c>
      <c r="S39" s="4">
        <v>3878</v>
      </c>
      <c r="T39" s="4">
        <v>25227</v>
      </c>
      <c r="U39" s="4">
        <v>9718</v>
      </c>
      <c r="V39" s="4">
        <v>8677</v>
      </c>
      <c r="W39" s="4">
        <v>6523</v>
      </c>
      <c r="X39" s="4">
        <v>4934</v>
      </c>
      <c r="Y39" s="4">
        <v>29852</v>
      </c>
      <c r="Z39" s="4">
        <v>9187</v>
      </c>
      <c r="AA39" s="4">
        <v>6908</v>
      </c>
      <c r="AB39" s="22">
        <v>4680</v>
      </c>
      <c r="AC39" s="28">
        <v>4854</v>
      </c>
      <c r="AD39" s="23">
        <v>25629</v>
      </c>
      <c r="AE39" s="23">
        <v>14201</v>
      </c>
      <c r="AF39" s="23">
        <v>11937</v>
      </c>
      <c r="AG39" s="23">
        <v>7436</v>
      </c>
      <c r="AH39" s="23">
        <v>5382</v>
      </c>
      <c r="AI39" s="29">
        <v>38956</v>
      </c>
    </row>
    <row r="40" spans="1:35" ht="12.75">
      <c r="A40" s="7"/>
      <c r="B40" s="16" t="s">
        <v>22</v>
      </c>
      <c r="C40" s="3">
        <v>0</v>
      </c>
      <c r="D40" s="3">
        <v>36994</v>
      </c>
      <c r="E40" s="3">
        <v>74950</v>
      </c>
      <c r="F40" s="2">
        <v>19939</v>
      </c>
      <c r="G40" s="2">
        <v>21240</v>
      </c>
      <c r="H40" s="2">
        <v>23222</v>
      </c>
      <c r="I40" s="2">
        <v>22390</v>
      </c>
      <c r="J40" s="3">
        <f>SUM(F40:I40)</f>
        <v>86791</v>
      </c>
      <c r="K40" s="3">
        <f>7827+8976+9404</f>
        <v>26207</v>
      </c>
      <c r="L40" s="3">
        <f>10541+10199+10170</f>
        <v>30910</v>
      </c>
      <c r="M40" s="3">
        <f>10541+10199+10170</f>
        <v>30910</v>
      </c>
      <c r="N40" s="3">
        <v>29114</v>
      </c>
      <c r="O40" s="3">
        <f>SUM(K40:N40)</f>
        <v>117141</v>
      </c>
      <c r="P40" s="3">
        <v>33728</v>
      </c>
      <c r="Q40" s="3">
        <v>33319</v>
      </c>
      <c r="R40" s="4">
        <v>31712</v>
      </c>
      <c r="S40" s="4">
        <v>28060</v>
      </c>
      <c r="T40" s="4">
        <v>126819</v>
      </c>
      <c r="U40" s="4">
        <v>28435</v>
      </c>
      <c r="V40" s="4">
        <v>29856</v>
      </c>
      <c r="W40" s="4">
        <v>29278</v>
      </c>
      <c r="X40" s="4">
        <v>26457</v>
      </c>
      <c r="Y40" s="4">
        <v>114026</v>
      </c>
      <c r="Z40" s="4">
        <v>29864</v>
      </c>
      <c r="AA40" s="4">
        <v>27188</v>
      </c>
      <c r="AB40" s="22">
        <v>23305</v>
      </c>
      <c r="AC40" s="28">
        <v>24225</v>
      </c>
      <c r="AD40" s="23">
        <v>104582</v>
      </c>
      <c r="AE40" s="23">
        <v>32222</v>
      </c>
      <c r="AF40" s="23">
        <v>28514</v>
      </c>
      <c r="AG40" s="23">
        <v>24041</v>
      </c>
      <c r="AH40" s="23">
        <v>25739</v>
      </c>
      <c r="AI40" s="29">
        <v>110516</v>
      </c>
    </row>
    <row r="41" spans="1:35" ht="12.75">
      <c r="A41" s="7"/>
      <c r="B41" s="16" t="s">
        <v>29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2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10732</v>
      </c>
      <c r="Q41" s="3">
        <v>5513</v>
      </c>
      <c r="R41" s="4">
        <v>5104</v>
      </c>
      <c r="S41" s="4">
        <v>3878</v>
      </c>
      <c r="T41" s="4">
        <v>25227</v>
      </c>
      <c r="U41" s="4">
        <v>1484</v>
      </c>
      <c r="V41" s="4">
        <v>1307</v>
      </c>
      <c r="W41" s="4">
        <v>288</v>
      </c>
      <c r="X41" s="4">
        <v>0</v>
      </c>
      <c r="Y41" s="4">
        <v>3079</v>
      </c>
      <c r="Z41" s="4">
        <v>0</v>
      </c>
      <c r="AA41" s="4">
        <v>0</v>
      </c>
      <c r="AB41" s="22">
        <v>0</v>
      </c>
      <c r="AC41" s="28">
        <v>0</v>
      </c>
      <c r="AD41" s="23">
        <v>0</v>
      </c>
      <c r="AE41" s="23">
        <v>0</v>
      </c>
      <c r="AF41" s="23">
        <v>0</v>
      </c>
      <c r="AG41" s="23">
        <v>0</v>
      </c>
      <c r="AH41" s="23">
        <v>0</v>
      </c>
      <c r="AI41" s="29">
        <v>0</v>
      </c>
    </row>
    <row r="42" spans="1:35" ht="12.75">
      <c r="A42" s="7"/>
      <c r="B42" s="16" t="s">
        <v>15</v>
      </c>
      <c r="C42" s="3">
        <v>0</v>
      </c>
      <c r="D42" s="3">
        <v>94</v>
      </c>
      <c r="E42" s="3">
        <v>0</v>
      </c>
      <c r="F42" s="2">
        <v>0</v>
      </c>
      <c r="G42" s="5">
        <v>0</v>
      </c>
      <c r="H42" s="5">
        <v>0</v>
      </c>
      <c r="I42" s="5">
        <v>0</v>
      </c>
      <c r="J42" s="3">
        <f>SUM(F42:I42)</f>
        <v>0</v>
      </c>
      <c r="K42" s="3">
        <v>0</v>
      </c>
      <c r="L42" s="3">
        <v>0</v>
      </c>
      <c r="M42" s="3">
        <v>0</v>
      </c>
      <c r="N42" s="3">
        <v>0</v>
      </c>
      <c r="O42" s="3">
        <f>SUM(K42:N42)</f>
        <v>0</v>
      </c>
      <c r="P42" s="3">
        <v>0</v>
      </c>
      <c r="Q42" s="3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28">
        <v>0</v>
      </c>
      <c r="AC42" s="28">
        <v>0</v>
      </c>
      <c r="AD42" s="23">
        <v>0</v>
      </c>
      <c r="AE42" s="23">
        <v>0</v>
      </c>
      <c r="AF42" s="23">
        <v>0</v>
      </c>
      <c r="AG42" s="23">
        <v>0</v>
      </c>
      <c r="AH42" s="23">
        <v>0</v>
      </c>
      <c r="AI42" s="29">
        <v>0</v>
      </c>
    </row>
    <row r="43" spans="1:35" ht="7.5" customHeight="1">
      <c r="A43" s="7"/>
      <c r="B43" s="16"/>
      <c r="C43" s="1"/>
      <c r="D43" s="1"/>
      <c r="E43" s="1"/>
      <c r="F43" s="1"/>
      <c r="G43" s="1"/>
      <c r="H43" s="1"/>
      <c r="I43" s="2"/>
      <c r="J43" s="3"/>
      <c r="K43" s="3"/>
      <c r="L43" s="3"/>
      <c r="M43" s="3"/>
      <c r="N43" s="3"/>
      <c r="O43" s="3"/>
      <c r="P43" s="3"/>
      <c r="Q43" s="3"/>
      <c r="R43" s="4"/>
      <c r="S43" s="4"/>
      <c r="T43" s="4"/>
      <c r="U43" s="4"/>
      <c r="V43" s="4"/>
      <c r="W43" s="4"/>
      <c r="X43" s="4"/>
      <c r="Y43" s="4"/>
      <c r="Z43" s="4"/>
      <c r="AA43" s="4"/>
      <c r="AB43" s="23"/>
      <c r="AC43" s="23"/>
      <c r="AD43" s="23"/>
      <c r="AE43" s="23"/>
      <c r="AF43" s="23"/>
      <c r="AG43" s="23"/>
      <c r="AH43" s="23"/>
      <c r="AI43" s="29"/>
    </row>
    <row r="44" spans="1:35" ht="12.75">
      <c r="A44" s="7"/>
      <c r="B44" s="17" t="s">
        <v>27</v>
      </c>
      <c r="C44" s="6">
        <f>SUM(C7:C42)</f>
        <v>721223</v>
      </c>
      <c r="D44" s="6">
        <v>691419</v>
      </c>
      <c r="E44" s="6">
        <v>642627</v>
      </c>
      <c r="F44" s="6">
        <f>SUM(F7:F29)</f>
        <v>128701</v>
      </c>
      <c r="G44" s="6">
        <f>SUM(G7:G29)</f>
        <v>121808</v>
      </c>
      <c r="H44" s="6">
        <f>SUM(H7:H29)</f>
        <v>137395</v>
      </c>
      <c r="I44" s="6">
        <f>SUM(I7:I37)</f>
        <v>140989</v>
      </c>
      <c r="J44" s="6">
        <f>SUM(F44:I44)</f>
        <v>528893</v>
      </c>
      <c r="K44" s="6">
        <f>SUM(K7:K30)</f>
        <v>144779</v>
      </c>
      <c r="L44" s="6">
        <f>SUM(L7:L30)</f>
        <v>140072</v>
      </c>
      <c r="M44" s="6">
        <f>SUM(M7:M30)</f>
        <v>149022</v>
      </c>
      <c r="N44" s="6">
        <f>SUM(N7:N37)</f>
        <v>149561</v>
      </c>
      <c r="O44" s="6">
        <f>SUM(K44:N44)</f>
        <v>583434</v>
      </c>
      <c r="P44" s="6">
        <f aca="true" t="shared" si="2" ref="P44:AA44">SUM(P7:P42)</f>
        <v>210980</v>
      </c>
      <c r="Q44" s="6">
        <f t="shared" si="2"/>
        <v>190297</v>
      </c>
      <c r="R44" s="6">
        <f t="shared" si="2"/>
        <v>190892</v>
      </c>
      <c r="S44" s="6">
        <f t="shared" si="2"/>
        <v>174778</v>
      </c>
      <c r="T44" s="6">
        <f t="shared" si="2"/>
        <v>768682</v>
      </c>
      <c r="U44" s="6">
        <f t="shared" si="2"/>
        <v>170338</v>
      </c>
      <c r="V44" s="6">
        <f t="shared" si="2"/>
        <v>173846</v>
      </c>
      <c r="W44" s="6">
        <f t="shared" si="2"/>
        <v>174396</v>
      </c>
      <c r="X44" s="6">
        <f t="shared" si="2"/>
        <v>175792</v>
      </c>
      <c r="Y44" s="6">
        <f t="shared" si="2"/>
        <v>694372</v>
      </c>
      <c r="Z44" s="6">
        <f t="shared" si="2"/>
        <v>186932</v>
      </c>
      <c r="AA44" s="6">
        <f t="shared" si="2"/>
        <v>179835</v>
      </c>
      <c r="AB44" s="24">
        <v>194861</v>
      </c>
      <c r="AC44" s="24">
        <v>208442</v>
      </c>
      <c r="AD44" s="24">
        <v>771304</v>
      </c>
      <c r="AE44" s="24">
        <v>223995</v>
      </c>
      <c r="AF44" s="24">
        <v>192114</v>
      </c>
      <c r="AG44" s="24">
        <v>200480</v>
      </c>
      <c r="AH44" s="24">
        <v>248360</v>
      </c>
      <c r="AI44" s="30">
        <v>881065</v>
      </c>
    </row>
    <row r="45" spans="1:35" ht="7.5" customHeight="1" thickBot="1">
      <c r="A45" s="7"/>
      <c r="B45" s="83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5"/>
      <c r="X45" s="85"/>
      <c r="Y45" s="85"/>
      <c r="Z45" s="85"/>
      <c r="AA45" s="86"/>
      <c r="AB45" s="87"/>
      <c r="AC45" s="87"/>
      <c r="AD45" s="87"/>
      <c r="AE45" s="87"/>
      <c r="AF45" s="88"/>
      <c r="AG45" s="87"/>
      <c r="AH45" s="87"/>
      <c r="AI45" s="87"/>
    </row>
    <row r="46" spans="1:35" ht="13.5" thickTop="1">
      <c r="A46" s="7"/>
      <c r="B46" s="67" t="s">
        <v>28</v>
      </c>
      <c r="C46" s="67"/>
      <c r="D46" s="63"/>
      <c r="E46" s="61"/>
      <c r="F46" s="60"/>
      <c r="G46" s="61"/>
      <c r="H46" s="61"/>
      <c r="I46" s="61"/>
      <c r="J46" s="61"/>
      <c r="K46" s="61"/>
      <c r="L46" s="61"/>
      <c r="M46" s="61"/>
      <c r="N46" s="61"/>
      <c r="O46" s="61"/>
      <c r="P46" s="62"/>
      <c r="Q46" s="62"/>
      <c r="R46" s="63"/>
      <c r="S46" s="64"/>
      <c r="T46" s="64"/>
      <c r="U46" s="64"/>
      <c r="V46" s="64"/>
      <c r="W46" s="64"/>
      <c r="X46" s="64"/>
      <c r="Y46" s="64"/>
      <c r="Z46" s="64"/>
      <c r="AA46" s="65"/>
      <c r="AB46" s="66"/>
      <c r="AC46" s="66"/>
      <c r="AD46" s="66"/>
      <c r="AE46" s="66"/>
      <c r="AF46" s="29"/>
      <c r="AG46" s="66"/>
      <c r="AH46" s="66"/>
      <c r="AI46" s="66"/>
    </row>
    <row r="47" spans="1:35" ht="12.75">
      <c r="A47" s="7"/>
      <c r="AA47"/>
      <c r="AC47" s="19"/>
      <c r="AI47" s="26"/>
    </row>
    <row r="48" spans="1:35" ht="12.75">
      <c r="A48" s="7"/>
      <c r="AA48"/>
      <c r="AC48" s="19"/>
      <c r="AI48" s="26"/>
    </row>
    <row r="49" spans="1:35" ht="12.75">
      <c r="A49" s="7"/>
      <c r="AA49"/>
      <c r="AC49" s="19"/>
      <c r="AI49" s="26"/>
    </row>
    <row r="50" spans="1:35" ht="15">
      <c r="A50" s="7"/>
      <c r="B50" s="11" t="s">
        <v>0</v>
      </c>
      <c r="C50" s="32"/>
      <c r="D50" s="33"/>
      <c r="E50" s="33"/>
      <c r="F50" s="21"/>
      <c r="G50" s="21"/>
      <c r="H50" s="21"/>
      <c r="I50" s="21"/>
      <c r="J50" s="21"/>
      <c r="K50" s="21"/>
      <c r="L50" s="31"/>
      <c r="AA50"/>
      <c r="AC50" s="19"/>
      <c r="AI50" s="26"/>
    </row>
    <row r="51" spans="1:35" ht="12.75">
      <c r="A51" s="7"/>
      <c r="B51" s="81"/>
      <c r="C51" s="20"/>
      <c r="D51" s="21"/>
      <c r="E51" s="21"/>
      <c r="F51" s="21"/>
      <c r="G51" s="21"/>
      <c r="H51" s="21"/>
      <c r="I51" s="21"/>
      <c r="J51" s="21"/>
      <c r="K51" s="21"/>
      <c r="L51" s="31"/>
      <c r="AA51"/>
      <c r="AC51" s="19"/>
      <c r="AI51" s="26"/>
    </row>
    <row r="52" spans="1:33" ht="12.75">
      <c r="A52" s="7"/>
      <c r="B52" s="69"/>
      <c r="C52" s="70" t="s">
        <v>39</v>
      </c>
      <c r="D52" s="70" t="s">
        <v>40</v>
      </c>
      <c r="E52" s="70" t="s">
        <v>41</v>
      </c>
      <c r="F52" s="70" t="s">
        <v>42</v>
      </c>
      <c r="G52" s="71" t="s">
        <v>1</v>
      </c>
      <c r="H52" s="70" t="s">
        <v>39</v>
      </c>
      <c r="I52" s="70" t="s">
        <v>40</v>
      </c>
      <c r="J52" s="72" t="s">
        <v>41</v>
      </c>
      <c r="K52" s="70" t="s">
        <v>42</v>
      </c>
      <c r="L52" s="73" t="s">
        <v>1</v>
      </c>
      <c r="M52" s="70" t="s">
        <v>39</v>
      </c>
      <c r="N52" s="70" t="s">
        <v>40</v>
      </c>
      <c r="O52" s="70" t="s">
        <v>41</v>
      </c>
      <c r="P52" s="70" t="s">
        <v>42</v>
      </c>
      <c r="Q52" s="73" t="s">
        <v>1</v>
      </c>
      <c r="R52" s="70" t="s">
        <v>39</v>
      </c>
      <c r="S52" s="70" t="s">
        <v>40</v>
      </c>
      <c r="T52" s="72" t="s">
        <v>41</v>
      </c>
      <c r="U52" s="70" t="s">
        <v>42</v>
      </c>
      <c r="V52" s="73" t="s">
        <v>1</v>
      </c>
      <c r="W52" s="70" t="s">
        <v>39</v>
      </c>
      <c r="X52" s="70" t="s">
        <v>40</v>
      </c>
      <c r="Y52" s="72" t="s">
        <v>41</v>
      </c>
      <c r="Z52" s="70" t="s">
        <v>42</v>
      </c>
      <c r="AA52" s="74" t="s">
        <v>1</v>
      </c>
      <c r="AB52" s="70" t="s">
        <v>39</v>
      </c>
      <c r="AC52" s="70" t="s">
        <v>40</v>
      </c>
      <c r="AD52" s="72" t="s">
        <v>41</v>
      </c>
      <c r="AE52" s="70" t="s">
        <v>42</v>
      </c>
      <c r="AF52" s="74" t="s">
        <v>1</v>
      </c>
      <c r="AG52" s="26"/>
    </row>
    <row r="53" spans="1:33" ht="12.75">
      <c r="A53" s="7"/>
      <c r="B53" s="75" t="s">
        <v>53</v>
      </c>
      <c r="C53" s="76">
        <v>2009</v>
      </c>
      <c r="D53" s="76">
        <v>2009</v>
      </c>
      <c r="E53" s="76">
        <v>2009</v>
      </c>
      <c r="F53" s="76">
        <v>2009</v>
      </c>
      <c r="G53" s="77">
        <v>2009</v>
      </c>
      <c r="H53" s="76">
        <v>2010</v>
      </c>
      <c r="I53" s="76">
        <v>2010</v>
      </c>
      <c r="J53" s="78">
        <v>2010</v>
      </c>
      <c r="K53" s="76">
        <v>2010</v>
      </c>
      <c r="L53" s="79">
        <v>2010</v>
      </c>
      <c r="M53" s="76">
        <v>2011</v>
      </c>
      <c r="N53" s="76">
        <v>2011</v>
      </c>
      <c r="O53" s="76">
        <v>2011</v>
      </c>
      <c r="P53" s="76">
        <v>2011</v>
      </c>
      <c r="Q53" s="79">
        <v>2011</v>
      </c>
      <c r="R53" s="76">
        <v>2012</v>
      </c>
      <c r="S53" s="76">
        <v>2012</v>
      </c>
      <c r="T53" s="78">
        <v>2012</v>
      </c>
      <c r="U53" s="76">
        <v>2012</v>
      </c>
      <c r="V53" s="79">
        <v>2012</v>
      </c>
      <c r="W53" s="76">
        <v>2013</v>
      </c>
      <c r="X53" s="76">
        <v>2013</v>
      </c>
      <c r="Y53" s="78">
        <v>2013</v>
      </c>
      <c r="Z53" s="76">
        <v>2013</v>
      </c>
      <c r="AA53" s="80">
        <v>2013</v>
      </c>
      <c r="AB53" s="76">
        <v>2014</v>
      </c>
      <c r="AC53" s="76">
        <v>2014</v>
      </c>
      <c r="AD53" s="78">
        <v>2014</v>
      </c>
      <c r="AE53" s="76">
        <v>2014</v>
      </c>
      <c r="AF53" s="80">
        <v>2014</v>
      </c>
      <c r="AG53" s="26"/>
    </row>
    <row r="54" spans="1:33" ht="12.75">
      <c r="A54" s="7"/>
      <c r="B54" s="1"/>
      <c r="C54" s="34"/>
      <c r="D54" s="34"/>
      <c r="E54" s="34"/>
      <c r="F54" s="34"/>
      <c r="G54" s="35"/>
      <c r="H54" s="34"/>
      <c r="I54" s="34"/>
      <c r="J54" s="35"/>
      <c r="K54" s="34"/>
      <c r="L54" s="35"/>
      <c r="M54" s="34"/>
      <c r="N54" s="34"/>
      <c r="O54" s="34"/>
      <c r="P54" s="34"/>
      <c r="Q54" s="35"/>
      <c r="R54" s="34"/>
      <c r="S54" s="34"/>
      <c r="T54" s="35"/>
      <c r="U54" s="34"/>
      <c r="V54" s="35"/>
      <c r="W54" s="34"/>
      <c r="X54" s="34"/>
      <c r="Y54" s="35"/>
      <c r="Z54" s="34"/>
      <c r="AA54" s="35"/>
      <c r="AB54" s="34"/>
      <c r="AC54" s="34"/>
      <c r="AD54" s="35"/>
      <c r="AE54" s="34"/>
      <c r="AF54" s="35"/>
      <c r="AG54" s="26"/>
    </row>
    <row r="55" spans="1:33" ht="12.75">
      <c r="A55" s="10"/>
      <c r="B55" s="38" t="s">
        <v>18</v>
      </c>
      <c r="C55" s="34">
        <v>0</v>
      </c>
      <c r="D55" s="34">
        <v>0</v>
      </c>
      <c r="E55" s="34">
        <v>0</v>
      </c>
      <c r="F55" s="34">
        <v>0</v>
      </c>
      <c r="G55" s="34">
        <f>SUM(C55:F55)</f>
        <v>0</v>
      </c>
      <c r="H55" s="34">
        <v>1</v>
      </c>
      <c r="I55" s="34">
        <v>0</v>
      </c>
      <c r="J55" s="34">
        <v>0</v>
      </c>
      <c r="K55" s="34">
        <v>0</v>
      </c>
      <c r="L55" s="35">
        <f aca="true" t="shared" si="3" ref="L55:L69">SUM(H55:K55)</f>
        <v>1</v>
      </c>
      <c r="M55" s="34">
        <v>0</v>
      </c>
      <c r="N55" s="34">
        <v>0</v>
      </c>
      <c r="O55" s="34">
        <v>0</v>
      </c>
      <c r="P55" s="34">
        <v>0</v>
      </c>
      <c r="Q55" s="35">
        <f aca="true" t="shared" si="4" ref="Q55:Q86">SUM(M55:P55)</f>
        <v>0</v>
      </c>
      <c r="R55" s="34">
        <v>0</v>
      </c>
      <c r="S55" s="34">
        <v>0</v>
      </c>
      <c r="T55" s="34">
        <v>0</v>
      </c>
      <c r="U55" s="34">
        <v>0</v>
      </c>
      <c r="V55" s="35">
        <f aca="true" t="shared" si="5" ref="V55:V86">SUM(R55:U55)</f>
        <v>0</v>
      </c>
      <c r="W55" s="34">
        <v>0</v>
      </c>
      <c r="X55" s="34">
        <v>0</v>
      </c>
      <c r="Y55" s="34">
        <v>0</v>
      </c>
      <c r="Z55" s="34">
        <v>0</v>
      </c>
      <c r="AA55" s="35">
        <v>0</v>
      </c>
      <c r="AB55" s="93">
        <v>0</v>
      </c>
      <c r="AC55" s="93">
        <v>0</v>
      </c>
      <c r="AD55" s="93">
        <v>0</v>
      </c>
      <c r="AE55" s="93">
        <v>0</v>
      </c>
      <c r="AF55" s="35">
        <f aca="true" t="shared" si="6" ref="AF55:AF63">SUM(AB55:AE55)</f>
        <v>0</v>
      </c>
      <c r="AG55" s="26"/>
    </row>
    <row r="56" spans="1:33" ht="12.75">
      <c r="A56" s="10"/>
      <c r="B56" s="38" t="s">
        <v>55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92">
        <v>0</v>
      </c>
      <c r="J56" s="3">
        <v>0</v>
      </c>
      <c r="K56" s="3">
        <v>425</v>
      </c>
      <c r="L56" s="3">
        <f t="shared" si="3"/>
        <v>425</v>
      </c>
      <c r="M56" s="92">
        <v>2786</v>
      </c>
      <c r="N56" s="92">
        <v>1299</v>
      </c>
      <c r="O56" s="92">
        <v>1300</v>
      </c>
      <c r="P56" s="3">
        <v>1587</v>
      </c>
      <c r="Q56" s="3">
        <f t="shared" si="4"/>
        <v>6972</v>
      </c>
      <c r="R56" s="34">
        <v>2697</v>
      </c>
      <c r="S56" s="92">
        <v>1360</v>
      </c>
      <c r="T56" s="3">
        <v>1406</v>
      </c>
      <c r="U56" s="3">
        <v>1772</v>
      </c>
      <c r="V56" s="3">
        <f t="shared" si="5"/>
        <v>7235</v>
      </c>
      <c r="W56" s="92">
        <v>2748</v>
      </c>
      <c r="X56" s="92">
        <v>1409</v>
      </c>
      <c r="Y56" s="3">
        <v>1435</v>
      </c>
      <c r="Z56" s="3">
        <v>1666</v>
      </c>
      <c r="AA56" s="3">
        <f>SUM(W56:Z56)</f>
        <v>7258</v>
      </c>
      <c r="AB56" s="96">
        <v>2934</v>
      </c>
      <c r="AC56" s="96">
        <v>1617</v>
      </c>
      <c r="AD56" s="97">
        <v>1479</v>
      </c>
      <c r="AE56" s="97">
        <v>1947</v>
      </c>
      <c r="AF56" s="40">
        <f t="shared" si="6"/>
        <v>7977</v>
      </c>
      <c r="AG56" s="26"/>
    </row>
    <row r="57" spans="1:33" ht="12.75">
      <c r="A57" s="10"/>
      <c r="B57" s="38" t="s">
        <v>52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92">
        <v>0</v>
      </c>
      <c r="J57" s="3">
        <v>0</v>
      </c>
      <c r="K57" s="3">
        <v>1258</v>
      </c>
      <c r="L57" s="3">
        <f t="shared" si="3"/>
        <v>1258</v>
      </c>
      <c r="M57" s="92">
        <v>7193</v>
      </c>
      <c r="N57" s="92">
        <v>8262</v>
      </c>
      <c r="O57" s="92">
        <v>5776</v>
      </c>
      <c r="P57" s="3">
        <v>7042</v>
      </c>
      <c r="Q57" s="3">
        <f t="shared" si="4"/>
        <v>28273</v>
      </c>
      <c r="R57" s="34">
        <v>13585</v>
      </c>
      <c r="S57" s="92">
        <v>13094</v>
      </c>
      <c r="T57" s="3">
        <v>11864</v>
      </c>
      <c r="U57" s="3">
        <v>13026</v>
      </c>
      <c r="V57" s="3">
        <f t="shared" si="5"/>
        <v>51569</v>
      </c>
      <c r="W57" s="92">
        <v>13561</v>
      </c>
      <c r="X57" s="92">
        <v>15768</v>
      </c>
      <c r="Y57" s="3">
        <v>15579</v>
      </c>
      <c r="Z57" s="3">
        <v>14866</v>
      </c>
      <c r="AA57" s="3">
        <f aca="true" t="shared" si="7" ref="AA57:AA86">SUM(W57:Z57)</f>
        <v>59774</v>
      </c>
      <c r="AB57" s="96">
        <v>10528</v>
      </c>
      <c r="AC57" s="96">
        <v>15392</v>
      </c>
      <c r="AD57" s="97">
        <v>3130</v>
      </c>
      <c r="AE57" s="97">
        <v>3726</v>
      </c>
      <c r="AF57" s="40">
        <f t="shared" si="6"/>
        <v>32776</v>
      </c>
      <c r="AG57" s="26"/>
    </row>
    <row r="58" spans="1:33" ht="12.75">
      <c r="A58" s="10"/>
      <c r="B58" s="38" t="s">
        <v>4</v>
      </c>
      <c r="C58" s="36">
        <v>32334</v>
      </c>
      <c r="D58" s="36">
        <v>31071</v>
      </c>
      <c r="E58" s="36">
        <v>27663</v>
      </c>
      <c r="F58" s="36">
        <v>32784</v>
      </c>
      <c r="G58" s="36">
        <f aca="true" t="shared" si="8" ref="G58:G85">SUM(C58:F58)</f>
        <v>123852</v>
      </c>
      <c r="H58" s="36">
        <v>34236</v>
      </c>
      <c r="I58" s="36">
        <v>30628</v>
      </c>
      <c r="J58" s="36">
        <v>27427</v>
      </c>
      <c r="K58" s="36">
        <v>27815</v>
      </c>
      <c r="L58" s="37">
        <f t="shared" si="3"/>
        <v>120106</v>
      </c>
      <c r="M58" s="36">
        <v>30441</v>
      </c>
      <c r="N58" s="36">
        <v>26866</v>
      </c>
      <c r="O58" s="36">
        <v>26150</v>
      </c>
      <c r="P58" s="36">
        <v>22730</v>
      </c>
      <c r="Q58" s="37">
        <f t="shared" si="4"/>
        <v>106187</v>
      </c>
      <c r="R58" s="36">
        <v>20898</v>
      </c>
      <c r="S58" s="36">
        <v>23999</v>
      </c>
      <c r="T58" s="36">
        <v>22316</v>
      </c>
      <c r="U58" s="36">
        <v>19317</v>
      </c>
      <c r="V58" s="37">
        <f t="shared" si="5"/>
        <v>86530</v>
      </c>
      <c r="W58" s="92">
        <v>18789</v>
      </c>
      <c r="X58" s="36">
        <v>19985</v>
      </c>
      <c r="Y58" s="36">
        <v>19014</v>
      </c>
      <c r="Z58" s="36">
        <v>18121</v>
      </c>
      <c r="AA58" s="3">
        <f t="shared" si="7"/>
        <v>75909</v>
      </c>
      <c r="AB58" s="96">
        <v>20037</v>
      </c>
      <c r="AC58" s="37">
        <v>18957</v>
      </c>
      <c r="AD58" s="37">
        <v>19559</v>
      </c>
      <c r="AE58" s="37">
        <v>24334</v>
      </c>
      <c r="AF58" s="40">
        <f t="shared" si="6"/>
        <v>82887</v>
      </c>
      <c r="AG58" s="26"/>
    </row>
    <row r="59" spans="1:33" ht="12.75">
      <c r="A59" s="10"/>
      <c r="B59" s="38" t="s">
        <v>45</v>
      </c>
      <c r="C59" s="3">
        <v>3114</v>
      </c>
      <c r="D59" s="3">
        <v>3260</v>
      </c>
      <c r="E59" s="3">
        <v>4535</v>
      </c>
      <c r="F59" s="36">
        <v>4040</v>
      </c>
      <c r="G59" s="36">
        <f t="shared" si="8"/>
        <v>14949</v>
      </c>
      <c r="H59" s="36">
        <v>3397</v>
      </c>
      <c r="I59" s="36">
        <v>3167</v>
      </c>
      <c r="J59" s="36">
        <v>3814</v>
      </c>
      <c r="K59" s="36">
        <v>3584</v>
      </c>
      <c r="L59" s="37">
        <f t="shared" si="3"/>
        <v>13962</v>
      </c>
      <c r="M59" s="36">
        <v>3265</v>
      </c>
      <c r="N59" s="36">
        <v>4309</v>
      </c>
      <c r="O59" s="36">
        <v>4171</v>
      </c>
      <c r="P59" s="36">
        <v>4463</v>
      </c>
      <c r="Q59" s="37">
        <f t="shared" si="4"/>
        <v>16208</v>
      </c>
      <c r="R59" s="36">
        <v>4500</v>
      </c>
      <c r="S59" s="36">
        <v>3894</v>
      </c>
      <c r="T59" s="36">
        <v>3875</v>
      </c>
      <c r="U59" s="36">
        <v>3919</v>
      </c>
      <c r="V59" s="37">
        <f t="shared" si="5"/>
        <v>16188</v>
      </c>
      <c r="W59" s="92">
        <v>3351</v>
      </c>
      <c r="X59" s="36">
        <v>4033</v>
      </c>
      <c r="Y59" s="36">
        <v>3801</v>
      </c>
      <c r="Z59" s="36">
        <v>3699</v>
      </c>
      <c r="AA59" s="3">
        <f t="shared" si="7"/>
        <v>14884</v>
      </c>
      <c r="AB59" s="96">
        <v>3037</v>
      </c>
      <c r="AC59" s="37">
        <v>3582</v>
      </c>
      <c r="AD59" s="37">
        <v>3301</v>
      </c>
      <c r="AE59" s="37">
        <v>3950</v>
      </c>
      <c r="AF59" s="97">
        <f t="shared" si="6"/>
        <v>13870</v>
      </c>
      <c r="AG59" s="26"/>
    </row>
    <row r="60" spans="1:33" ht="12.75">
      <c r="A60" s="10"/>
      <c r="B60" s="38" t="s">
        <v>12</v>
      </c>
      <c r="C60" s="36">
        <v>3361</v>
      </c>
      <c r="D60" s="36">
        <v>3326</v>
      </c>
      <c r="E60" s="36">
        <v>4833</v>
      </c>
      <c r="F60" s="36">
        <v>4208</v>
      </c>
      <c r="G60" s="36">
        <f t="shared" si="8"/>
        <v>15728</v>
      </c>
      <c r="H60" s="36">
        <v>2477</v>
      </c>
      <c r="I60" s="36">
        <v>3246</v>
      </c>
      <c r="J60" s="36">
        <v>4606</v>
      </c>
      <c r="K60" s="36">
        <v>4107</v>
      </c>
      <c r="L60" s="37">
        <f t="shared" si="3"/>
        <v>14436</v>
      </c>
      <c r="M60" s="36">
        <v>2835</v>
      </c>
      <c r="N60" s="36">
        <v>4055</v>
      </c>
      <c r="O60" s="36">
        <v>5643</v>
      </c>
      <c r="P60" s="36">
        <v>4062</v>
      </c>
      <c r="Q60" s="37">
        <f t="shared" si="4"/>
        <v>16595</v>
      </c>
      <c r="R60" s="36">
        <v>3480</v>
      </c>
      <c r="S60" s="36">
        <v>5314</v>
      </c>
      <c r="T60" s="36">
        <v>7885</v>
      </c>
      <c r="U60" s="36">
        <v>7495</v>
      </c>
      <c r="V60" s="37">
        <f t="shared" si="5"/>
        <v>24174</v>
      </c>
      <c r="W60" s="92">
        <v>6150</v>
      </c>
      <c r="X60" s="36">
        <v>7085</v>
      </c>
      <c r="Y60" s="36">
        <v>10245</v>
      </c>
      <c r="Z60" s="36">
        <v>11594</v>
      </c>
      <c r="AA60" s="3">
        <f t="shared" si="7"/>
        <v>35074</v>
      </c>
      <c r="AB60" s="96">
        <v>6943</v>
      </c>
      <c r="AC60" s="37">
        <v>10590</v>
      </c>
      <c r="AD60" s="37">
        <v>11350</v>
      </c>
      <c r="AE60" s="37">
        <v>10634</v>
      </c>
      <c r="AF60" s="97">
        <f t="shared" si="6"/>
        <v>39517</v>
      </c>
      <c r="AG60" s="26"/>
    </row>
    <row r="61" spans="1:33" ht="12.75">
      <c r="A61" s="10"/>
      <c r="B61" s="38" t="s">
        <v>5</v>
      </c>
      <c r="C61" s="36">
        <v>4475</v>
      </c>
      <c r="D61" s="36">
        <v>5010</v>
      </c>
      <c r="E61" s="36">
        <v>5631</v>
      </c>
      <c r="F61" s="36">
        <v>6301</v>
      </c>
      <c r="G61" s="36">
        <f t="shared" si="8"/>
        <v>21417</v>
      </c>
      <c r="H61" s="36">
        <v>5265</v>
      </c>
      <c r="I61" s="36">
        <v>4604</v>
      </c>
      <c r="J61" s="36">
        <v>6628</v>
      </c>
      <c r="K61" s="36">
        <v>6608</v>
      </c>
      <c r="L61" s="37">
        <f t="shared" si="3"/>
        <v>23105</v>
      </c>
      <c r="M61" s="36">
        <v>5586</v>
      </c>
      <c r="N61" s="36">
        <v>6719</v>
      </c>
      <c r="O61" s="36">
        <v>7540</v>
      </c>
      <c r="P61" s="36">
        <v>7200</v>
      </c>
      <c r="Q61" s="37">
        <f t="shared" si="4"/>
        <v>27045</v>
      </c>
      <c r="R61" s="36">
        <v>5072</v>
      </c>
      <c r="S61" s="36">
        <v>5939</v>
      </c>
      <c r="T61" s="36">
        <v>7584</v>
      </c>
      <c r="U61" s="36">
        <v>7940</v>
      </c>
      <c r="V61" s="37">
        <f t="shared" si="5"/>
        <v>26535</v>
      </c>
      <c r="W61" s="92">
        <v>6896</v>
      </c>
      <c r="X61" s="36">
        <v>7637</v>
      </c>
      <c r="Y61" s="36">
        <v>8312</v>
      </c>
      <c r="Z61" s="36">
        <v>7971</v>
      </c>
      <c r="AA61" s="3">
        <f t="shared" si="7"/>
        <v>30816</v>
      </c>
      <c r="AB61" s="96">
        <v>6085</v>
      </c>
      <c r="AC61" s="37">
        <v>7529</v>
      </c>
      <c r="AD61" s="37">
        <v>7217</v>
      </c>
      <c r="AE61" s="37">
        <v>7093</v>
      </c>
      <c r="AF61" s="97">
        <f t="shared" si="6"/>
        <v>27924</v>
      </c>
      <c r="AG61" s="26"/>
    </row>
    <row r="62" spans="1:33" ht="12.75">
      <c r="A62" s="10"/>
      <c r="B62" s="38" t="s">
        <v>30</v>
      </c>
      <c r="C62" s="3">
        <v>3028</v>
      </c>
      <c r="D62" s="3">
        <v>3014</v>
      </c>
      <c r="E62" s="3">
        <v>5428</v>
      </c>
      <c r="F62" s="36">
        <v>5564</v>
      </c>
      <c r="G62" s="36">
        <f t="shared" si="8"/>
        <v>17034</v>
      </c>
      <c r="H62" s="36">
        <v>2295</v>
      </c>
      <c r="I62" s="36">
        <v>1321</v>
      </c>
      <c r="J62" s="36">
        <v>2185</v>
      </c>
      <c r="K62" s="36">
        <v>1774</v>
      </c>
      <c r="L62" s="37">
        <f t="shared" si="3"/>
        <v>7575</v>
      </c>
      <c r="M62" s="36">
        <v>990</v>
      </c>
      <c r="N62" s="36">
        <v>1159</v>
      </c>
      <c r="O62" s="36">
        <v>2324</v>
      </c>
      <c r="P62" s="36">
        <v>2077</v>
      </c>
      <c r="Q62" s="37">
        <f t="shared" si="4"/>
        <v>6550</v>
      </c>
      <c r="R62" s="36">
        <v>779</v>
      </c>
      <c r="S62" s="36">
        <v>1519</v>
      </c>
      <c r="T62" s="36">
        <v>1683</v>
      </c>
      <c r="U62" s="36">
        <v>1907</v>
      </c>
      <c r="V62" s="37">
        <f t="shared" si="5"/>
        <v>5888</v>
      </c>
      <c r="W62" s="92">
        <v>1042</v>
      </c>
      <c r="X62" s="36">
        <v>1194</v>
      </c>
      <c r="Y62" s="36">
        <v>1851</v>
      </c>
      <c r="Z62" s="36">
        <v>4617</v>
      </c>
      <c r="AA62" s="3">
        <f t="shared" si="7"/>
        <v>8704</v>
      </c>
      <c r="AB62" s="96">
        <v>2687</v>
      </c>
      <c r="AC62" s="37">
        <v>4467</v>
      </c>
      <c r="AD62" s="37">
        <v>9593</v>
      </c>
      <c r="AE62" s="37">
        <v>10007</v>
      </c>
      <c r="AF62" s="97">
        <f t="shared" si="6"/>
        <v>26754</v>
      </c>
      <c r="AG62" s="26"/>
    </row>
    <row r="63" spans="1:33" ht="12.75">
      <c r="A63" s="10"/>
      <c r="B63" s="38" t="s">
        <v>16</v>
      </c>
      <c r="C63" s="36">
        <v>24052</v>
      </c>
      <c r="D63" s="36">
        <v>25643</v>
      </c>
      <c r="E63" s="36">
        <v>27427</v>
      </c>
      <c r="F63" s="36">
        <v>14784</v>
      </c>
      <c r="G63" s="36">
        <f t="shared" si="8"/>
        <v>91906</v>
      </c>
      <c r="H63" s="36">
        <v>16975</v>
      </c>
      <c r="I63" s="36">
        <v>13247</v>
      </c>
      <c r="J63" s="36">
        <v>15621</v>
      </c>
      <c r="K63" s="36">
        <v>13253</v>
      </c>
      <c r="L63" s="37">
        <f t="shared" si="3"/>
        <v>59096</v>
      </c>
      <c r="M63" s="36">
        <v>11798</v>
      </c>
      <c r="N63" s="36">
        <v>8961</v>
      </c>
      <c r="O63" s="36">
        <v>10436</v>
      </c>
      <c r="P63" s="36">
        <v>12101</v>
      </c>
      <c r="Q63" s="37">
        <f t="shared" si="4"/>
        <v>43296</v>
      </c>
      <c r="R63" s="36">
        <v>11412</v>
      </c>
      <c r="S63" s="36">
        <v>7635</v>
      </c>
      <c r="T63" s="36">
        <v>12864</v>
      </c>
      <c r="U63" s="36">
        <v>11344</v>
      </c>
      <c r="V63" s="37">
        <f t="shared" si="5"/>
        <v>43255</v>
      </c>
      <c r="W63" s="92">
        <v>10924</v>
      </c>
      <c r="X63" s="36">
        <v>6272</v>
      </c>
      <c r="Y63" s="36">
        <v>9658</v>
      </c>
      <c r="Z63" s="36">
        <v>15953</v>
      </c>
      <c r="AA63" s="3">
        <f t="shared" si="7"/>
        <v>42807</v>
      </c>
      <c r="AB63" s="96">
        <v>14267</v>
      </c>
      <c r="AC63" s="37">
        <v>9616</v>
      </c>
      <c r="AD63" s="37">
        <v>24661</v>
      </c>
      <c r="AE63" s="37">
        <v>25271</v>
      </c>
      <c r="AF63" s="97">
        <f t="shared" si="6"/>
        <v>73815</v>
      </c>
      <c r="AG63" s="26"/>
    </row>
    <row r="64" spans="1:33" ht="12.75">
      <c r="A64" s="10"/>
      <c r="B64" s="38" t="s">
        <v>19</v>
      </c>
      <c r="C64" s="3">
        <v>20533</v>
      </c>
      <c r="D64" s="3">
        <v>23183</v>
      </c>
      <c r="E64" s="3">
        <v>21284</v>
      </c>
      <c r="F64" s="36">
        <v>20158</v>
      </c>
      <c r="G64" s="36">
        <f t="shared" si="8"/>
        <v>85158</v>
      </c>
      <c r="H64" s="36">
        <v>24872</v>
      </c>
      <c r="I64" s="36">
        <v>25741</v>
      </c>
      <c r="J64" s="36">
        <v>22994</v>
      </c>
      <c r="K64" s="36">
        <v>23194</v>
      </c>
      <c r="L64" s="37">
        <f t="shared" si="3"/>
        <v>96801</v>
      </c>
      <c r="M64" s="36">
        <v>25511</v>
      </c>
      <c r="N64" s="36">
        <v>24288</v>
      </c>
      <c r="O64" s="36">
        <v>22193</v>
      </c>
      <c r="P64" s="36">
        <v>20881</v>
      </c>
      <c r="Q64" s="37">
        <f t="shared" si="4"/>
        <v>92873</v>
      </c>
      <c r="R64" s="36">
        <v>17965</v>
      </c>
      <c r="S64" s="36">
        <v>3</v>
      </c>
      <c r="T64" s="36">
        <v>0</v>
      </c>
      <c r="U64" s="36">
        <v>0</v>
      </c>
      <c r="V64" s="37">
        <f t="shared" si="5"/>
        <v>17968</v>
      </c>
      <c r="W64" s="92">
        <v>0</v>
      </c>
      <c r="X64" s="36">
        <v>0</v>
      </c>
      <c r="Y64" s="36">
        <v>0</v>
      </c>
      <c r="Z64" s="36">
        <v>0</v>
      </c>
      <c r="AA64" s="3">
        <f t="shared" si="7"/>
        <v>0</v>
      </c>
      <c r="AB64" s="96">
        <v>0</v>
      </c>
      <c r="AC64" s="37">
        <v>0</v>
      </c>
      <c r="AD64" s="37">
        <v>0</v>
      </c>
      <c r="AE64" s="37">
        <v>11723</v>
      </c>
      <c r="AF64" s="97">
        <f>SUM(AB64:AE64)</f>
        <v>11723</v>
      </c>
      <c r="AG64" s="26"/>
    </row>
    <row r="65" spans="1:33" ht="12.75">
      <c r="A65" s="10"/>
      <c r="B65" s="38" t="s">
        <v>49</v>
      </c>
      <c r="C65" s="3">
        <v>1769</v>
      </c>
      <c r="D65" s="3">
        <v>1902</v>
      </c>
      <c r="E65" s="3">
        <v>3196</v>
      </c>
      <c r="F65" s="36">
        <v>3045</v>
      </c>
      <c r="G65" s="36">
        <f t="shared" si="8"/>
        <v>9912</v>
      </c>
      <c r="H65" s="36">
        <v>2263</v>
      </c>
      <c r="I65" s="36">
        <v>2432</v>
      </c>
      <c r="J65" s="36">
        <v>2954</v>
      </c>
      <c r="K65" s="36">
        <v>3016</v>
      </c>
      <c r="L65" s="37">
        <f t="shared" si="3"/>
        <v>10665</v>
      </c>
      <c r="M65" s="36">
        <v>2845</v>
      </c>
      <c r="N65" s="36">
        <v>3524</v>
      </c>
      <c r="O65" s="36">
        <v>3576</v>
      </c>
      <c r="P65" s="36">
        <v>4125</v>
      </c>
      <c r="Q65" s="37">
        <f t="shared" si="4"/>
        <v>14070</v>
      </c>
      <c r="R65" s="36">
        <v>4801</v>
      </c>
      <c r="S65" s="36">
        <v>4988</v>
      </c>
      <c r="T65" s="36">
        <v>6688</v>
      </c>
      <c r="U65" s="36">
        <v>6279</v>
      </c>
      <c r="V65" s="37">
        <f t="shared" si="5"/>
        <v>22756</v>
      </c>
      <c r="W65" s="92">
        <v>5758</v>
      </c>
      <c r="X65" s="36">
        <v>6139</v>
      </c>
      <c r="Y65" s="36">
        <v>8494</v>
      </c>
      <c r="Z65" s="36">
        <v>8500</v>
      </c>
      <c r="AA65" s="3">
        <f t="shared" si="7"/>
        <v>28891</v>
      </c>
      <c r="AB65" s="96">
        <v>7380</v>
      </c>
      <c r="AC65" s="37">
        <v>7793</v>
      </c>
      <c r="AD65" s="37">
        <v>9967</v>
      </c>
      <c r="AE65" s="37">
        <v>11546</v>
      </c>
      <c r="AF65" s="97">
        <f aca="true" t="shared" si="9" ref="AF65:AF86">SUM(AB65:AE65)</f>
        <v>36686</v>
      </c>
      <c r="AG65" s="26"/>
    </row>
    <row r="66" spans="1:33" ht="12.75">
      <c r="A66" s="10"/>
      <c r="B66" s="38" t="s">
        <v>57</v>
      </c>
      <c r="C66" s="36">
        <v>0</v>
      </c>
      <c r="D66" s="36">
        <v>922</v>
      </c>
      <c r="E66" s="36">
        <v>175</v>
      </c>
      <c r="F66" s="36">
        <v>422</v>
      </c>
      <c r="G66" s="36">
        <f t="shared" si="8"/>
        <v>1519</v>
      </c>
      <c r="H66" s="93">
        <v>601</v>
      </c>
      <c r="I66" s="93">
        <v>458</v>
      </c>
      <c r="J66" s="93">
        <v>649</v>
      </c>
      <c r="K66" s="93">
        <v>406</v>
      </c>
      <c r="L66" s="40">
        <f t="shared" si="3"/>
        <v>2114</v>
      </c>
      <c r="M66" s="94">
        <v>505</v>
      </c>
      <c r="N66" s="94">
        <v>1207</v>
      </c>
      <c r="O66" s="95">
        <v>0</v>
      </c>
      <c r="P66" s="93">
        <v>540</v>
      </c>
      <c r="Q66" s="40">
        <f t="shared" si="4"/>
        <v>2252</v>
      </c>
      <c r="R66" s="94">
        <v>26</v>
      </c>
      <c r="S66" s="94">
        <v>1</v>
      </c>
      <c r="T66" s="93">
        <v>8</v>
      </c>
      <c r="U66" s="93">
        <v>5</v>
      </c>
      <c r="V66" s="40">
        <f t="shared" si="5"/>
        <v>40</v>
      </c>
      <c r="W66" s="92">
        <v>4</v>
      </c>
      <c r="X66" s="41">
        <v>0</v>
      </c>
      <c r="Y66" s="93">
        <v>5</v>
      </c>
      <c r="Z66" s="93">
        <v>0</v>
      </c>
      <c r="AA66" s="3">
        <f t="shared" si="7"/>
        <v>9</v>
      </c>
      <c r="AB66" s="96">
        <v>0</v>
      </c>
      <c r="AC66" s="98">
        <v>133</v>
      </c>
      <c r="AD66" s="93">
        <v>151</v>
      </c>
      <c r="AE66" s="93">
        <v>0</v>
      </c>
      <c r="AF66" s="97">
        <f>SUM(AB66:AE66)</f>
        <v>284</v>
      </c>
      <c r="AG66" s="26"/>
    </row>
    <row r="67" spans="1:33" ht="12.75">
      <c r="A67" s="10"/>
      <c r="B67" s="38" t="s">
        <v>46</v>
      </c>
      <c r="C67" s="3">
        <v>4615</v>
      </c>
      <c r="D67" s="3">
        <v>6036</v>
      </c>
      <c r="E67" s="3">
        <v>7384</v>
      </c>
      <c r="F67" s="36">
        <v>7179</v>
      </c>
      <c r="G67" s="36">
        <f t="shared" si="8"/>
        <v>25214</v>
      </c>
      <c r="H67" s="36">
        <v>5456</v>
      </c>
      <c r="I67" s="36">
        <v>5110</v>
      </c>
      <c r="J67" s="36">
        <v>5559</v>
      </c>
      <c r="K67" s="36">
        <v>4853</v>
      </c>
      <c r="L67" s="37">
        <f t="shared" si="3"/>
        <v>20978</v>
      </c>
      <c r="M67" s="36">
        <v>340</v>
      </c>
      <c r="N67" s="36">
        <v>602</v>
      </c>
      <c r="O67" s="36">
        <v>537</v>
      </c>
      <c r="P67" s="36">
        <v>438</v>
      </c>
      <c r="Q67" s="37">
        <f t="shared" si="4"/>
        <v>1917</v>
      </c>
      <c r="R67" s="36">
        <v>119</v>
      </c>
      <c r="S67" s="36">
        <v>262</v>
      </c>
      <c r="T67" s="36">
        <v>180</v>
      </c>
      <c r="U67" s="36">
        <v>272</v>
      </c>
      <c r="V67" s="37">
        <f t="shared" si="5"/>
        <v>833</v>
      </c>
      <c r="W67" s="92">
        <v>204</v>
      </c>
      <c r="X67" s="36">
        <v>65</v>
      </c>
      <c r="Y67" s="36">
        <v>113</v>
      </c>
      <c r="Z67" s="36">
        <v>0</v>
      </c>
      <c r="AA67" s="3">
        <f t="shared" si="7"/>
        <v>382</v>
      </c>
      <c r="AB67" s="96">
        <v>0</v>
      </c>
      <c r="AC67" s="37">
        <v>0</v>
      </c>
      <c r="AD67" s="37">
        <v>0</v>
      </c>
      <c r="AE67" s="37">
        <v>0</v>
      </c>
      <c r="AF67" s="97">
        <v>0</v>
      </c>
      <c r="AG67" s="26"/>
    </row>
    <row r="68" spans="1:33" ht="12.75">
      <c r="A68" s="10"/>
      <c r="B68" s="38" t="s">
        <v>26</v>
      </c>
      <c r="C68" s="3">
        <v>0</v>
      </c>
      <c r="D68" s="3">
        <v>0</v>
      </c>
      <c r="E68" s="3">
        <v>0</v>
      </c>
      <c r="F68" s="36">
        <v>0</v>
      </c>
      <c r="G68" s="36">
        <f t="shared" si="8"/>
        <v>0</v>
      </c>
      <c r="H68" s="36">
        <v>0</v>
      </c>
      <c r="I68" s="36">
        <v>0</v>
      </c>
      <c r="J68" s="36">
        <v>0</v>
      </c>
      <c r="K68" s="36">
        <v>0</v>
      </c>
      <c r="L68" s="37">
        <v>0</v>
      </c>
      <c r="M68" s="36">
        <v>3623</v>
      </c>
      <c r="N68" s="36">
        <v>3489</v>
      </c>
      <c r="O68" s="36">
        <v>4282</v>
      </c>
      <c r="P68" s="36">
        <v>2603</v>
      </c>
      <c r="Q68" s="37">
        <f t="shared" si="4"/>
        <v>13997</v>
      </c>
      <c r="R68" s="36">
        <v>3249</v>
      </c>
      <c r="S68" s="36">
        <v>4643</v>
      </c>
      <c r="T68" s="36">
        <v>6551</v>
      </c>
      <c r="U68" s="36">
        <v>5268</v>
      </c>
      <c r="V68" s="37">
        <f t="shared" si="5"/>
        <v>19711</v>
      </c>
      <c r="W68" s="92">
        <v>4433</v>
      </c>
      <c r="X68" s="36">
        <v>4338</v>
      </c>
      <c r="Y68" s="36">
        <v>2651</v>
      </c>
      <c r="Z68" s="36">
        <v>0</v>
      </c>
      <c r="AA68" s="3">
        <f t="shared" si="7"/>
        <v>11422</v>
      </c>
      <c r="AB68" s="96">
        <v>0</v>
      </c>
      <c r="AC68" s="37">
        <v>0</v>
      </c>
      <c r="AD68" s="37">
        <v>0</v>
      </c>
      <c r="AE68" s="37">
        <v>0</v>
      </c>
      <c r="AF68" s="97">
        <f t="shared" si="9"/>
        <v>0</v>
      </c>
      <c r="AG68" s="26"/>
    </row>
    <row r="69" spans="1:33" ht="12.75">
      <c r="A69" s="10"/>
      <c r="B69" s="38" t="s">
        <v>21</v>
      </c>
      <c r="C69" s="3">
        <v>21956</v>
      </c>
      <c r="D69" s="3">
        <v>17013</v>
      </c>
      <c r="E69" s="3">
        <v>24075</v>
      </c>
      <c r="F69" s="36">
        <v>19833</v>
      </c>
      <c r="G69" s="36">
        <f t="shared" si="8"/>
        <v>82877</v>
      </c>
      <c r="H69" s="36">
        <v>21960</v>
      </c>
      <c r="I69" s="36">
        <v>20005</v>
      </c>
      <c r="J69" s="36">
        <v>16655</v>
      </c>
      <c r="K69" s="36">
        <v>17716</v>
      </c>
      <c r="L69" s="37">
        <f t="shared" si="3"/>
        <v>76336</v>
      </c>
      <c r="M69" s="36">
        <v>17831</v>
      </c>
      <c r="N69" s="36">
        <v>19623</v>
      </c>
      <c r="O69" s="36">
        <v>16321</v>
      </c>
      <c r="P69" s="36">
        <v>16510</v>
      </c>
      <c r="Q69" s="37">
        <f t="shared" si="4"/>
        <v>70285</v>
      </c>
      <c r="R69" s="36">
        <v>17243</v>
      </c>
      <c r="S69" s="36">
        <v>16376</v>
      </c>
      <c r="T69" s="36">
        <v>15369</v>
      </c>
      <c r="U69" s="36">
        <v>18131</v>
      </c>
      <c r="V69" s="37">
        <f t="shared" si="5"/>
        <v>67119</v>
      </c>
      <c r="W69" s="92">
        <v>23998</v>
      </c>
      <c r="X69" s="36">
        <v>24737</v>
      </c>
      <c r="Y69" s="36">
        <v>25947</v>
      </c>
      <c r="Z69" s="36">
        <v>26428</v>
      </c>
      <c r="AA69" s="3">
        <f t="shared" si="7"/>
        <v>101110</v>
      </c>
      <c r="AB69" s="96">
        <v>26899</v>
      </c>
      <c r="AC69" s="37">
        <v>27312</v>
      </c>
      <c r="AD69" s="37">
        <v>27761</v>
      </c>
      <c r="AE69" s="37">
        <v>9138</v>
      </c>
      <c r="AF69" s="97">
        <f>SUM(AB69:AE69)</f>
        <v>91110</v>
      </c>
      <c r="AG69" s="26"/>
    </row>
    <row r="70" spans="1:33" ht="12.75">
      <c r="A70" s="10"/>
      <c r="B70" s="38" t="s">
        <v>54</v>
      </c>
      <c r="C70" s="34">
        <v>0</v>
      </c>
      <c r="D70" s="34">
        <v>0</v>
      </c>
      <c r="E70" s="34">
        <v>0</v>
      </c>
      <c r="F70" s="34">
        <v>0</v>
      </c>
      <c r="G70" s="34">
        <f t="shared" si="8"/>
        <v>0</v>
      </c>
      <c r="H70" s="34">
        <v>714</v>
      </c>
      <c r="I70" s="92">
        <v>1396</v>
      </c>
      <c r="J70" s="3">
        <v>2532</v>
      </c>
      <c r="K70" s="3">
        <v>3964</v>
      </c>
      <c r="L70" s="3">
        <f>SUM(C70:K70)</f>
        <v>8606</v>
      </c>
      <c r="M70" s="34">
        <v>3079</v>
      </c>
      <c r="N70" s="92">
        <v>3536</v>
      </c>
      <c r="O70" s="92">
        <v>4064</v>
      </c>
      <c r="P70" s="3">
        <v>3999</v>
      </c>
      <c r="Q70" s="3">
        <f t="shared" si="4"/>
        <v>14678</v>
      </c>
      <c r="R70" s="34">
        <v>3171</v>
      </c>
      <c r="S70" s="92">
        <v>3329</v>
      </c>
      <c r="T70" s="3">
        <v>3763</v>
      </c>
      <c r="U70" s="3">
        <v>2996</v>
      </c>
      <c r="V70" s="3">
        <f t="shared" si="5"/>
        <v>13259</v>
      </c>
      <c r="W70" s="92">
        <v>2104</v>
      </c>
      <c r="X70" s="92">
        <v>2437</v>
      </c>
      <c r="Y70" s="3">
        <v>3686</v>
      </c>
      <c r="Z70" s="3">
        <v>4051</v>
      </c>
      <c r="AA70" s="3">
        <f t="shared" si="7"/>
        <v>12278</v>
      </c>
      <c r="AB70" s="96">
        <v>3185</v>
      </c>
      <c r="AC70" s="96">
        <v>3442</v>
      </c>
      <c r="AD70" s="97">
        <v>3078</v>
      </c>
      <c r="AE70" s="97">
        <v>2522</v>
      </c>
      <c r="AF70" s="97">
        <f t="shared" si="9"/>
        <v>12227</v>
      </c>
      <c r="AG70" s="26"/>
    </row>
    <row r="71" spans="1:33" ht="12.75">
      <c r="A71" s="10"/>
      <c r="B71" s="38" t="s">
        <v>36</v>
      </c>
      <c r="C71" s="3">
        <v>2551</v>
      </c>
      <c r="D71" s="3">
        <v>2670</v>
      </c>
      <c r="E71" s="3">
        <v>3617</v>
      </c>
      <c r="F71" s="36">
        <v>2820</v>
      </c>
      <c r="G71" s="36">
        <f t="shared" si="8"/>
        <v>11658</v>
      </c>
      <c r="H71" s="36">
        <v>2222</v>
      </c>
      <c r="I71" s="36">
        <v>4029</v>
      </c>
      <c r="J71" s="36">
        <v>7193</v>
      </c>
      <c r="K71" s="36">
        <v>6679</v>
      </c>
      <c r="L71" s="37">
        <f aca="true" t="shared" si="10" ref="L71:L86">SUM(H71:K71)</f>
        <v>20123</v>
      </c>
      <c r="M71" s="36">
        <v>5664</v>
      </c>
      <c r="N71" s="36">
        <v>7621</v>
      </c>
      <c r="O71" s="36">
        <v>10844</v>
      </c>
      <c r="P71" s="36">
        <v>11131</v>
      </c>
      <c r="Q71" s="37">
        <f t="shared" si="4"/>
        <v>35260</v>
      </c>
      <c r="R71" s="36">
        <v>7868</v>
      </c>
      <c r="S71" s="36">
        <v>9671</v>
      </c>
      <c r="T71" s="36">
        <v>11071</v>
      </c>
      <c r="U71" s="36">
        <v>10267</v>
      </c>
      <c r="V71" s="37">
        <f t="shared" si="5"/>
        <v>38877</v>
      </c>
      <c r="W71" s="92">
        <v>9086</v>
      </c>
      <c r="X71" s="36">
        <v>9682</v>
      </c>
      <c r="Y71" s="36">
        <v>12805</v>
      </c>
      <c r="Z71" s="36">
        <v>13452</v>
      </c>
      <c r="AA71" s="3">
        <f t="shared" si="7"/>
        <v>45025</v>
      </c>
      <c r="AB71" s="96">
        <v>11622</v>
      </c>
      <c r="AC71" s="37">
        <v>15480</v>
      </c>
      <c r="AD71" s="37">
        <v>22605</v>
      </c>
      <c r="AE71" s="37">
        <v>22575</v>
      </c>
      <c r="AF71" s="97">
        <f t="shared" si="9"/>
        <v>72282</v>
      </c>
      <c r="AG71" s="26"/>
    </row>
    <row r="72" spans="1:33" ht="12.75">
      <c r="A72" s="10"/>
      <c r="B72" s="38" t="s">
        <v>35</v>
      </c>
      <c r="C72" s="3">
        <v>27844</v>
      </c>
      <c r="D72" s="3">
        <v>23495</v>
      </c>
      <c r="E72" s="3">
        <v>25479</v>
      </c>
      <c r="F72" s="36">
        <v>26209</v>
      </c>
      <c r="G72" s="36">
        <f t="shared" si="8"/>
        <v>103027</v>
      </c>
      <c r="H72" s="36">
        <v>28309</v>
      </c>
      <c r="I72" s="36">
        <v>28200</v>
      </c>
      <c r="J72" s="36">
        <v>29595</v>
      </c>
      <c r="K72" s="36">
        <v>30531</v>
      </c>
      <c r="L72" s="37">
        <f t="shared" si="10"/>
        <v>116635</v>
      </c>
      <c r="M72" s="36">
        <v>30688</v>
      </c>
      <c r="N72" s="36">
        <v>29239</v>
      </c>
      <c r="O72" s="36">
        <v>33047</v>
      </c>
      <c r="P72" s="36">
        <v>33008</v>
      </c>
      <c r="Q72" s="37">
        <f t="shared" si="4"/>
        <v>125982</v>
      </c>
      <c r="R72" s="36">
        <v>36197</v>
      </c>
      <c r="S72" s="36">
        <v>30697</v>
      </c>
      <c r="T72" s="36">
        <v>33293</v>
      </c>
      <c r="U72" s="36">
        <v>32932</v>
      </c>
      <c r="V72" s="37">
        <f t="shared" si="5"/>
        <v>133119</v>
      </c>
      <c r="W72" s="92">
        <v>37858</v>
      </c>
      <c r="X72" s="36">
        <v>32810</v>
      </c>
      <c r="Y72" s="36">
        <v>34225</v>
      </c>
      <c r="Z72" s="36">
        <v>32893</v>
      </c>
      <c r="AA72" s="3">
        <f t="shared" si="7"/>
        <v>137786</v>
      </c>
      <c r="AB72" s="96">
        <v>35783</v>
      </c>
      <c r="AC72" s="37">
        <v>32207</v>
      </c>
      <c r="AD72" s="37">
        <v>34102</v>
      </c>
      <c r="AE72" s="37">
        <v>34070</v>
      </c>
      <c r="AF72" s="97">
        <f t="shared" si="9"/>
        <v>136162</v>
      </c>
      <c r="AG72" s="26"/>
    </row>
    <row r="73" spans="1:33" ht="12.75">
      <c r="A73" s="10"/>
      <c r="B73" s="38" t="s">
        <v>7</v>
      </c>
      <c r="C73" s="36">
        <v>5097</v>
      </c>
      <c r="D73" s="36">
        <v>0</v>
      </c>
      <c r="E73" s="36">
        <v>0</v>
      </c>
      <c r="F73" s="36">
        <v>0</v>
      </c>
      <c r="G73" s="36">
        <f t="shared" si="8"/>
        <v>5097</v>
      </c>
      <c r="H73" s="36">
        <v>803</v>
      </c>
      <c r="I73" s="36">
        <v>1406</v>
      </c>
      <c r="J73" s="36">
        <v>2042</v>
      </c>
      <c r="K73" s="36">
        <v>2280</v>
      </c>
      <c r="L73" s="37">
        <f t="shared" si="10"/>
        <v>6531</v>
      </c>
      <c r="M73" s="36">
        <v>1954</v>
      </c>
      <c r="N73" s="36">
        <v>1703</v>
      </c>
      <c r="O73" s="36">
        <v>2739</v>
      </c>
      <c r="P73" s="36">
        <v>5244</v>
      </c>
      <c r="Q73" s="37">
        <f t="shared" si="4"/>
        <v>11640</v>
      </c>
      <c r="R73" s="36">
        <v>6626</v>
      </c>
      <c r="S73" s="36">
        <v>5893</v>
      </c>
      <c r="T73" s="36">
        <v>7191</v>
      </c>
      <c r="U73" s="36">
        <v>6508</v>
      </c>
      <c r="V73" s="37">
        <f t="shared" si="5"/>
        <v>26218</v>
      </c>
      <c r="W73" s="92">
        <v>6134</v>
      </c>
      <c r="X73" s="36">
        <v>5408</v>
      </c>
      <c r="Y73" s="36">
        <v>5271</v>
      </c>
      <c r="Z73" s="36">
        <v>6979</v>
      </c>
      <c r="AA73" s="3">
        <f t="shared" si="7"/>
        <v>23792</v>
      </c>
      <c r="AB73" s="96">
        <v>7089</v>
      </c>
      <c r="AC73" s="37">
        <v>5986</v>
      </c>
      <c r="AD73" s="37">
        <v>6564</v>
      </c>
      <c r="AE73" s="37">
        <v>6997</v>
      </c>
      <c r="AF73" s="97">
        <f t="shared" si="9"/>
        <v>26636</v>
      </c>
      <c r="AG73" s="26"/>
    </row>
    <row r="74" spans="1:33" ht="12.75">
      <c r="A74" s="10"/>
      <c r="B74" s="38" t="s">
        <v>60</v>
      </c>
      <c r="C74" s="36"/>
      <c r="D74" s="36"/>
      <c r="E74" s="36"/>
      <c r="F74" s="36"/>
      <c r="G74" s="36"/>
      <c r="H74" s="36"/>
      <c r="I74" s="36"/>
      <c r="J74" s="36"/>
      <c r="K74" s="36"/>
      <c r="L74" s="37"/>
      <c r="M74" s="36"/>
      <c r="N74" s="36"/>
      <c r="O74" s="36"/>
      <c r="P74" s="36"/>
      <c r="Q74" s="37"/>
      <c r="R74" s="36"/>
      <c r="S74" s="36"/>
      <c r="T74" s="36"/>
      <c r="U74" s="36"/>
      <c r="V74" s="37"/>
      <c r="W74" s="92">
        <v>2879</v>
      </c>
      <c r="X74" s="36">
        <v>1883</v>
      </c>
      <c r="Y74" s="36">
        <v>6919</v>
      </c>
      <c r="Z74" s="36">
        <v>4813</v>
      </c>
      <c r="AA74" s="3">
        <f t="shared" si="7"/>
        <v>16494</v>
      </c>
      <c r="AB74" s="96">
        <v>2173</v>
      </c>
      <c r="AC74" s="37">
        <v>3842</v>
      </c>
      <c r="AD74" s="37">
        <v>15499</v>
      </c>
      <c r="AE74" s="37">
        <v>17754</v>
      </c>
      <c r="AF74" s="97">
        <f t="shared" si="9"/>
        <v>39268</v>
      </c>
      <c r="AG74" s="26"/>
    </row>
    <row r="75" spans="1:33" ht="12.75">
      <c r="A75" s="10"/>
      <c r="B75" s="38" t="s">
        <v>51</v>
      </c>
      <c r="C75" s="3">
        <v>0</v>
      </c>
      <c r="D75" s="3">
        <v>0</v>
      </c>
      <c r="E75" s="3">
        <v>0</v>
      </c>
      <c r="F75" s="36">
        <f>4950+6822</f>
        <v>11772</v>
      </c>
      <c r="G75" s="36">
        <f t="shared" si="8"/>
        <v>11772</v>
      </c>
      <c r="H75" s="36">
        <v>6132</v>
      </c>
      <c r="I75" s="36">
        <v>4536</v>
      </c>
      <c r="J75" s="36">
        <v>11829</v>
      </c>
      <c r="K75" s="36">
        <v>9317</v>
      </c>
      <c r="L75" s="37">
        <f t="shared" si="10"/>
        <v>31814</v>
      </c>
      <c r="M75" s="36">
        <v>5045</v>
      </c>
      <c r="N75" s="36">
        <v>6704</v>
      </c>
      <c r="O75" s="36">
        <v>14791</v>
      </c>
      <c r="P75" s="36">
        <v>9005</v>
      </c>
      <c r="Q75" s="37">
        <f t="shared" si="4"/>
        <v>35545</v>
      </c>
      <c r="R75" s="36">
        <v>3689</v>
      </c>
      <c r="S75" s="36">
        <v>4528</v>
      </c>
      <c r="T75" s="36">
        <v>8194</v>
      </c>
      <c r="U75" s="36">
        <v>7114</v>
      </c>
      <c r="V75" s="37">
        <f t="shared" si="5"/>
        <v>23525</v>
      </c>
      <c r="W75" s="92">
        <v>4353</v>
      </c>
      <c r="X75" s="36">
        <v>3366</v>
      </c>
      <c r="Y75" s="36">
        <v>5863</v>
      </c>
      <c r="Z75" s="36">
        <v>4914</v>
      </c>
      <c r="AA75" s="3">
        <f t="shared" si="7"/>
        <v>18496</v>
      </c>
      <c r="AB75" s="96">
        <v>103</v>
      </c>
      <c r="AC75" s="37">
        <v>1144</v>
      </c>
      <c r="AD75" s="37">
        <v>5362</v>
      </c>
      <c r="AE75" s="37">
        <v>6970</v>
      </c>
      <c r="AF75" s="97">
        <f t="shared" si="9"/>
        <v>13579</v>
      </c>
      <c r="AG75" s="26"/>
    </row>
    <row r="76" spans="1:33" ht="12.75">
      <c r="A76" s="10"/>
      <c r="B76" s="38" t="s">
        <v>47</v>
      </c>
      <c r="C76" s="3">
        <v>2279</v>
      </c>
      <c r="D76" s="3">
        <v>5956</v>
      </c>
      <c r="E76" s="3">
        <v>6218</v>
      </c>
      <c r="F76" s="36">
        <v>6646</v>
      </c>
      <c r="G76" s="36">
        <f t="shared" si="8"/>
        <v>21099</v>
      </c>
      <c r="H76" s="36">
        <v>5702</v>
      </c>
      <c r="I76" s="36">
        <v>4900</v>
      </c>
      <c r="J76" s="36">
        <v>5189</v>
      </c>
      <c r="K76" s="36">
        <v>6134</v>
      </c>
      <c r="L76" s="37">
        <f t="shared" si="10"/>
        <v>21925</v>
      </c>
      <c r="M76" s="36">
        <v>5420</v>
      </c>
      <c r="N76" s="36">
        <v>2567</v>
      </c>
      <c r="O76" s="36">
        <v>4218</v>
      </c>
      <c r="P76" s="36">
        <v>1708</v>
      </c>
      <c r="Q76" s="37">
        <f t="shared" si="4"/>
        <v>13913</v>
      </c>
      <c r="R76" s="36">
        <v>2</v>
      </c>
      <c r="S76" s="36">
        <v>1</v>
      </c>
      <c r="T76" s="36">
        <v>0</v>
      </c>
      <c r="U76" s="36">
        <v>0</v>
      </c>
      <c r="V76" s="37">
        <f t="shared" si="5"/>
        <v>3</v>
      </c>
      <c r="W76" s="92">
        <v>0</v>
      </c>
      <c r="X76" s="36">
        <v>0</v>
      </c>
      <c r="Y76" s="36">
        <v>0</v>
      </c>
      <c r="Z76" s="36">
        <v>0</v>
      </c>
      <c r="AA76" s="3">
        <f t="shared" si="7"/>
        <v>0</v>
      </c>
      <c r="AB76" s="96">
        <v>0</v>
      </c>
      <c r="AC76" s="37">
        <v>0</v>
      </c>
      <c r="AD76" s="37">
        <v>0</v>
      </c>
      <c r="AE76" s="37">
        <v>164</v>
      </c>
      <c r="AF76" s="97">
        <f t="shared" si="9"/>
        <v>164</v>
      </c>
      <c r="AG76" s="26"/>
    </row>
    <row r="77" spans="1:33" ht="12.75">
      <c r="A77" s="10"/>
      <c r="B77" s="38" t="s">
        <v>10</v>
      </c>
      <c r="C77" s="36">
        <v>54</v>
      </c>
      <c r="D77" s="36">
        <v>22</v>
      </c>
      <c r="E77" s="36">
        <v>597</v>
      </c>
      <c r="F77" s="36">
        <v>2189</v>
      </c>
      <c r="G77" s="36">
        <f t="shared" si="8"/>
        <v>2862</v>
      </c>
      <c r="H77" s="36">
        <v>2553</v>
      </c>
      <c r="I77" s="36">
        <v>1507</v>
      </c>
      <c r="J77" s="36">
        <v>2181</v>
      </c>
      <c r="K77" s="36">
        <v>2500</v>
      </c>
      <c r="L77" s="37">
        <f t="shared" si="10"/>
        <v>8741</v>
      </c>
      <c r="M77" s="36">
        <v>1580</v>
      </c>
      <c r="N77" s="36">
        <v>1603</v>
      </c>
      <c r="O77" s="36">
        <v>2705</v>
      </c>
      <c r="P77" s="36">
        <v>2937</v>
      </c>
      <c r="Q77" s="37">
        <f t="shared" si="4"/>
        <v>8825</v>
      </c>
      <c r="R77" s="36">
        <v>2964</v>
      </c>
      <c r="S77" s="36">
        <v>2758</v>
      </c>
      <c r="T77" s="36">
        <v>3242</v>
      </c>
      <c r="U77" s="36">
        <v>3826</v>
      </c>
      <c r="V77" s="37">
        <f t="shared" si="5"/>
        <v>12790</v>
      </c>
      <c r="W77" s="92">
        <v>3436</v>
      </c>
      <c r="X77" s="36">
        <v>1980</v>
      </c>
      <c r="Y77" s="36">
        <v>2966</v>
      </c>
      <c r="Z77" s="36">
        <v>4448</v>
      </c>
      <c r="AA77" s="3">
        <f t="shared" si="7"/>
        <v>12830</v>
      </c>
      <c r="AB77" s="96">
        <v>3207</v>
      </c>
      <c r="AC77" s="37">
        <v>3164</v>
      </c>
      <c r="AD77" s="37">
        <v>4812</v>
      </c>
      <c r="AE77" s="37">
        <v>5115</v>
      </c>
      <c r="AF77" s="97">
        <f t="shared" si="9"/>
        <v>16298</v>
      </c>
      <c r="AG77" s="26"/>
    </row>
    <row r="78" spans="2:32" ht="12.75">
      <c r="B78" s="38" t="s">
        <v>17</v>
      </c>
      <c r="C78" s="36">
        <v>621</v>
      </c>
      <c r="D78" s="36">
        <v>0</v>
      </c>
      <c r="E78" s="36">
        <v>0</v>
      </c>
      <c r="F78" s="36">
        <v>7</v>
      </c>
      <c r="G78" s="36">
        <f t="shared" si="8"/>
        <v>628</v>
      </c>
      <c r="H78" s="36">
        <v>0</v>
      </c>
      <c r="I78" s="36">
        <v>0</v>
      </c>
      <c r="J78" s="36">
        <v>0</v>
      </c>
      <c r="K78" s="36">
        <v>4</v>
      </c>
      <c r="L78" s="37">
        <f t="shared" si="10"/>
        <v>4</v>
      </c>
      <c r="M78" s="36">
        <v>1</v>
      </c>
      <c r="N78" s="36">
        <v>0</v>
      </c>
      <c r="O78" s="36">
        <v>0</v>
      </c>
      <c r="P78" s="36">
        <v>1</v>
      </c>
      <c r="Q78" s="37">
        <f t="shared" si="4"/>
        <v>2</v>
      </c>
      <c r="R78" s="36">
        <v>0</v>
      </c>
      <c r="S78" s="36">
        <v>0</v>
      </c>
      <c r="T78" s="36">
        <v>0</v>
      </c>
      <c r="U78" s="36">
        <v>0</v>
      </c>
      <c r="V78" s="37">
        <f t="shared" si="5"/>
        <v>0</v>
      </c>
      <c r="W78" s="34">
        <v>0</v>
      </c>
      <c r="X78" s="34">
        <v>0</v>
      </c>
      <c r="Y78" s="34">
        <v>0</v>
      </c>
      <c r="Z78" s="34">
        <v>0</v>
      </c>
      <c r="AA78" s="3">
        <f t="shared" si="7"/>
        <v>0</v>
      </c>
      <c r="AB78" s="93">
        <v>0</v>
      </c>
      <c r="AC78" s="93">
        <v>0</v>
      </c>
      <c r="AD78" s="93">
        <v>0</v>
      </c>
      <c r="AE78" s="93">
        <v>0</v>
      </c>
      <c r="AF78" s="97">
        <f t="shared" si="9"/>
        <v>0</v>
      </c>
    </row>
    <row r="79" spans="2:32" ht="12.75">
      <c r="B79" s="38" t="s">
        <v>61</v>
      </c>
      <c r="C79" s="36"/>
      <c r="D79" s="36"/>
      <c r="E79" s="36"/>
      <c r="F79" s="36"/>
      <c r="G79" s="36"/>
      <c r="H79" s="36"/>
      <c r="I79" s="36"/>
      <c r="J79" s="36"/>
      <c r="K79" s="36"/>
      <c r="L79" s="37"/>
      <c r="M79" s="36"/>
      <c r="N79" s="36"/>
      <c r="O79" s="36"/>
      <c r="P79" s="36"/>
      <c r="Q79" s="37"/>
      <c r="R79" s="36"/>
      <c r="S79" s="36"/>
      <c r="T79" s="36"/>
      <c r="U79" s="36"/>
      <c r="V79" s="37"/>
      <c r="W79" s="34">
        <v>5717</v>
      </c>
      <c r="X79" s="34">
        <v>2923</v>
      </c>
      <c r="Y79" s="34">
        <v>2609</v>
      </c>
      <c r="Z79" s="34">
        <v>3948</v>
      </c>
      <c r="AA79" s="3">
        <f t="shared" si="7"/>
        <v>15197</v>
      </c>
      <c r="AB79" s="93">
        <v>6101</v>
      </c>
      <c r="AC79" s="93">
        <v>2339</v>
      </c>
      <c r="AD79" s="93">
        <v>2434</v>
      </c>
      <c r="AE79" s="93">
        <v>4314</v>
      </c>
      <c r="AF79" s="97">
        <f t="shared" si="9"/>
        <v>15188</v>
      </c>
    </row>
    <row r="80" spans="2:32" ht="12.75">
      <c r="B80" s="38" t="s">
        <v>59</v>
      </c>
      <c r="C80" s="36">
        <v>720</v>
      </c>
      <c r="D80" s="36">
        <v>1373</v>
      </c>
      <c r="E80" s="36">
        <v>1316</v>
      </c>
      <c r="F80" s="36">
        <v>1275</v>
      </c>
      <c r="G80" s="36">
        <f t="shared" si="8"/>
        <v>4684</v>
      </c>
      <c r="H80" s="36">
        <v>1104</v>
      </c>
      <c r="I80" s="36">
        <v>1076</v>
      </c>
      <c r="J80" s="36">
        <v>1784</v>
      </c>
      <c r="K80" s="36">
        <v>1277</v>
      </c>
      <c r="L80" s="37">
        <f t="shared" si="10"/>
        <v>5241</v>
      </c>
      <c r="M80" s="36">
        <v>1246</v>
      </c>
      <c r="N80" s="36">
        <v>1360</v>
      </c>
      <c r="O80" s="36">
        <v>1851</v>
      </c>
      <c r="P80" s="36">
        <v>1649</v>
      </c>
      <c r="Q80" s="37">
        <f t="shared" si="4"/>
        <v>6106</v>
      </c>
      <c r="R80" s="36">
        <v>1104</v>
      </c>
      <c r="S80" s="36">
        <v>1321</v>
      </c>
      <c r="T80" s="36">
        <v>1510</v>
      </c>
      <c r="U80" s="36">
        <v>1368</v>
      </c>
      <c r="V80" s="37">
        <f t="shared" si="5"/>
        <v>5303</v>
      </c>
      <c r="W80" s="92">
        <v>1110</v>
      </c>
      <c r="X80" s="36">
        <v>1542</v>
      </c>
      <c r="Y80" s="36">
        <v>1428</v>
      </c>
      <c r="Z80" s="36">
        <v>1963</v>
      </c>
      <c r="AA80" s="3">
        <f t="shared" si="7"/>
        <v>6043</v>
      </c>
      <c r="AB80" s="96">
        <v>1571</v>
      </c>
      <c r="AC80" s="37">
        <v>1649</v>
      </c>
      <c r="AD80" s="37">
        <v>1369</v>
      </c>
      <c r="AE80" s="37">
        <v>1433</v>
      </c>
      <c r="AF80" s="97">
        <f t="shared" si="9"/>
        <v>6022</v>
      </c>
    </row>
    <row r="81" spans="2:32" ht="12.75">
      <c r="B81" s="38" t="s">
        <v>50</v>
      </c>
      <c r="C81" s="3">
        <v>0</v>
      </c>
      <c r="D81" s="3">
        <v>0</v>
      </c>
      <c r="E81" s="3">
        <v>475</v>
      </c>
      <c r="F81" s="36">
        <v>1454</v>
      </c>
      <c r="G81" s="36">
        <f t="shared" si="8"/>
        <v>1929</v>
      </c>
      <c r="H81" s="36">
        <v>1059</v>
      </c>
      <c r="I81" s="36">
        <v>1145</v>
      </c>
      <c r="J81" s="36">
        <v>1294</v>
      </c>
      <c r="K81" s="36">
        <v>1245</v>
      </c>
      <c r="L81" s="37">
        <f t="shared" si="10"/>
        <v>4743</v>
      </c>
      <c r="M81" s="36">
        <v>1268</v>
      </c>
      <c r="N81" s="36">
        <v>1537</v>
      </c>
      <c r="O81" s="36">
        <v>1679</v>
      </c>
      <c r="P81" s="36">
        <v>1527</v>
      </c>
      <c r="Q81" s="37">
        <f t="shared" si="4"/>
        <v>6011</v>
      </c>
      <c r="R81" s="36">
        <v>977</v>
      </c>
      <c r="S81" s="36">
        <v>1290</v>
      </c>
      <c r="T81" s="36">
        <v>1301</v>
      </c>
      <c r="U81" s="36">
        <v>1357</v>
      </c>
      <c r="V81" s="37">
        <f t="shared" si="5"/>
        <v>4925</v>
      </c>
      <c r="W81" s="92">
        <v>1332</v>
      </c>
      <c r="X81" s="36">
        <v>1510</v>
      </c>
      <c r="Y81" s="36">
        <v>1571</v>
      </c>
      <c r="Z81" s="36">
        <v>1489</v>
      </c>
      <c r="AA81" s="3">
        <f t="shared" si="7"/>
        <v>5902</v>
      </c>
      <c r="AB81" s="96">
        <v>1828</v>
      </c>
      <c r="AC81" s="37">
        <v>1589</v>
      </c>
      <c r="AD81" s="37">
        <v>1577</v>
      </c>
      <c r="AE81" s="37">
        <v>1477</v>
      </c>
      <c r="AF81" s="97">
        <f t="shared" si="9"/>
        <v>6471</v>
      </c>
    </row>
    <row r="82" spans="2:32" ht="12.75">
      <c r="B82" s="38" t="s">
        <v>48</v>
      </c>
      <c r="C82" s="3">
        <v>3984</v>
      </c>
      <c r="D82" s="3">
        <v>4181</v>
      </c>
      <c r="E82" s="3">
        <v>6310</v>
      </c>
      <c r="F82" s="36">
        <v>6766</v>
      </c>
      <c r="G82" s="36">
        <f t="shared" si="8"/>
        <v>21241</v>
      </c>
      <c r="H82" s="36">
        <v>3837</v>
      </c>
      <c r="I82" s="36">
        <v>3751</v>
      </c>
      <c r="J82" s="36">
        <v>8980</v>
      </c>
      <c r="K82" s="36">
        <v>9273</v>
      </c>
      <c r="L82" s="37">
        <f t="shared" si="10"/>
        <v>25841</v>
      </c>
      <c r="M82" s="36">
        <v>5526</v>
      </c>
      <c r="N82" s="36">
        <v>6014</v>
      </c>
      <c r="O82" s="36">
        <v>11507</v>
      </c>
      <c r="P82" s="36">
        <v>6382</v>
      </c>
      <c r="Q82" s="37">
        <f t="shared" si="4"/>
        <v>29429</v>
      </c>
      <c r="R82" s="36">
        <v>6521</v>
      </c>
      <c r="S82" s="36">
        <v>7687</v>
      </c>
      <c r="T82" s="36">
        <v>11205</v>
      </c>
      <c r="U82" s="36">
        <v>13356</v>
      </c>
      <c r="V82" s="37">
        <f t="shared" si="5"/>
        <v>38769</v>
      </c>
      <c r="W82" s="92">
        <v>10529</v>
      </c>
      <c r="X82" s="36">
        <v>12170</v>
      </c>
      <c r="Y82" s="36">
        <v>15671</v>
      </c>
      <c r="Z82" s="36">
        <v>16610</v>
      </c>
      <c r="AA82" s="3">
        <f t="shared" si="7"/>
        <v>54980</v>
      </c>
      <c r="AB82" s="96">
        <v>7438</v>
      </c>
      <c r="AC82" s="37">
        <v>4343</v>
      </c>
      <c r="AD82" s="37">
        <v>917</v>
      </c>
      <c r="AE82" s="37">
        <v>0</v>
      </c>
      <c r="AF82" s="97">
        <f t="shared" si="9"/>
        <v>12698</v>
      </c>
    </row>
    <row r="83" spans="2:32" ht="12.75">
      <c r="B83" s="38" t="s">
        <v>58</v>
      </c>
      <c r="C83" s="3">
        <v>8971</v>
      </c>
      <c r="D83" s="3">
        <v>7393</v>
      </c>
      <c r="E83" s="3">
        <v>3357</v>
      </c>
      <c r="F83" s="36">
        <v>3234</v>
      </c>
      <c r="G83" s="36">
        <f t="shared" si="8"/>
        <v>22955</v>
      </c>
      <c r="H83" s="36">
        <v>9934</v>
      </c>
      <c r="I83" s="36">
        <v>6349</v>
      </c>
      <c r="J83" s="36">
        <v>3722</v>
      </c>
      <c r="K83" s="36">
        <v>3765</v>
      </c>
      <c r="L83" s="37">
        <f t="shared" si="10"/>
        <v>23770</v>
      </c>
      <c r="M83" s="36">
        <v>9075</v>
      </c>
      <c r="N83" s="36">
        <v>6317</v>
      </c>
      <c r="O83" s="36">
        <v>3096</v>
      </c>
      <c r="P83" s="36">
        <v>3588</v>
      </c>
      <c r="Q83" s="37">
        <f t="shared" si="4"/>
        <v>22076</v>
      </c>
      <c r="R83" s="36">
        <v>17154</v>
      </c>
      <c r="S83" s="36">
        <v>28691</v>
      </c>
      <c r="T83" s="36">
        <v>25576</v>
      </c>
      <c r="U83" s="36">
        <v>23398</v>
      </c>
      <c r="V83" s="37">
        <f t="shared" si="5"/>
        <v>94819</v>
      </c>
      <c r="W83" s="92">
        <v>30927</v>
      </c>
      <c r="X83" s="36">
        <v>25681</v>
      </c>
      <c r="Y83" s="36">
        <v>23780</v>
      </c>
      <c r="Z83" s="36">
        <v>23094</v>
      </c>
      <c r="AA83" s="3">
        <f t="shared" si="7"/>
        <v>103482</v>
      </c>
      <c r="AB83" s="96">
        <v>32359</v>
      </c>
      <c r="AC83" s="37">
        <v>28555</v>
      </c>
      <c r="AD83" s="37">
        <v>28716</v>
      </c>
      <c r="AE83" s="37">
        <v>30697</v>
      </c>
      <c r="AF83" s="97">
        <f t="shared" si="9"/>
        <v>120327</v>
      </c>
    </row>
    <row r="84" spans="2:32" ht="12.75">
      <c r="B84" s="38" t="s">
        <v>22</v>
      </c>
      <c r="C84" s="3">
        <v>32270</v>
      </c>
      <c r="D84" s="3">
        <v>30562</v>
      </c>
      <c r="E84" s="3">
        <v>26031</v>
      </c>
      <c r="F84" s="36">
        <v>25742</v>
      </c>
      <c r="G84" s="36">
        <f t="shared" si="8"/>
        <v>114605</v>
      </c>
      <c r="H84" s="36">
        <v>33699</v>
      </c>
      <c r="I84" s="36">
        <v>25244</v>
      </c>
      <c r="J84" s="36">
        <v>20998</v>
      </c>
      <c r="K84" s="36">
        <v>22608</v>
      </c>
      <c r="L84" s="37">
        <f t="shared" si="10"/>
        <v>102549</v>
      </c>
      <c r="M84" s="36">
        <v>28131</v>
      </c>
      <c r="N84" s="36">
        <v>24168</v>
      </c>
      <c r="O84" s="36">
        <v>19914</v>
      </c>
      <c r="P84" s="36">
        <v>22055</v>
      </c>
      <c r="Q84" s="37">
        <f t="shared" si="4"/>
        <v>94268</v>
      </c>
      <c r="R84" s="36">
        <v>25681</v>
      </c>
      <c r="S84" s="36">
        <v>25401</v>
      </c>
      <c r="T84" s="36">
        <v>20156</v>
      </c>
      <c r="U84" s="36">
        <v>20336</v>
      </c>
      <c r="V84" s="37">
        <f t="shared" si="5"/>
        <v>91574</v>
      </c>
      <c r="W84" s="92">
        <v>25741</v>
      </c>
      <c r="X84" s="36">
        <v>24454</v>
      </c>
      <c r="Y84" s="36">
        <v>18619</v>
      </c>
      <c r="Z84" s="36">
        <v>19655</v>
      </c>
      <c r="AA84" s="3">
        <f t="shared" si="7"/>
        <v>88469</v>
      </c>
      <c r="AB84" s="96">
        <v>24262</v>
      </c>
      <c r="AC84" s="37">
        <v>24038</v>
      </c>
      <c r="AD84" s="37">
        <v>19323</v>
      </c>
      <c r="AE84" s="37">
        <v>20376</v>
      </c>
      <c r="AF84" s="97">
        <f t="shared" si="9"/>
        <v>87999</v>
      </c>
    </row>
    <row r="85" spans="2:32" ht="12.75">
      <c r="B85" s="38" t="s">
        <v>29</v>
      </c>
      <c r="C85" s="3">
        <v>0</v>
      </c>
      <c r="D85" s="3">
        <v>0</v>
      </c>
      <c r="E85" s="3">
        <v>448</v>
      </c>
      <c r="F85" s="36">
        <v>346</v>
      </c>
      <c r="G85" s="36">
        <f t="shared" si="8"/>
        <v>794</v>
      </c>
      <c r="H85" s="36">
        <v>131</v>
      </c>
      <c r="I85" s="36">
        <v>109</v>
      </c>
      <c r="J85" s="36">
        <v>112</v>
      </c>
      <c r="K85" s="36">
        <v>303</v>
      </c>
      <c r="L85" s="37">
        <f t="shared" si="10"/>
        <v>655</v>
      </c>
      <c r="M85" s="36">
        <v>0</v>
      </c>
      <c r="N85" s="36">
        <v>0</v>
      </c>
      <c r="O85" s="36">
        <v>0</v>
      </c>
      <c r="P85" s="36">
        <v>0</v>
      </c>
      <c r="Q85" s="37">
        <f t="shared" si="4"/>
        <v>0</v>
      </c>
      <c r="R85" s="36">
        <v>0</v>
      </c>
      <c r="S85" s="36">
        <v>0</v>
      </c>
      <c r="T85" s="36">
        <v>136</v>
      </c>
      <c r="U85" s="36">
        <v>0</v>
      </c>
      <c r="V85" s="37">
        <f t="shared" si="5"/>
        <v>136</v>
      </c>
      <c r="W85" s="92">
        <v>0</v>
      </c>
      <c r="X85" s="36">
        <v>0</v>
      </c>
      <c r="Y85" s="36">
        <v>0</v>
      </c>
      <c r="Z85" s="36">
        <v>0</v>
      </c>
      <c r="AA85" s="3">
        <f t="shared" si="7"/>
        <v>0</v>
      </c>
      <c r="AB85" s="96">
        <v>0</v>
      </c>
      <c r="AC85" s="37">
        <v>0</v>
      </c>
      <c r="AD85" s="37">
        <v>0</v>
      </c>
      <c r="AE85" s="37">
        <v>0</v>
      </c>
      <c r="AF85" s="97">
        <f t="shared" si="9"/>
        <v>0</v>
      </c>
    </row>
    <row r="86" spans="2:32" ht="12.75">
      <c r="B86" s="38" t="s">
        <v>56</v>
      </c>
      <c r="C86" s="3">
        <v>0</v>
      </c>
      <c r="D86" s="3">
        <v>0</v>
      </c>
      <c r="E86" s="3"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7">
        <f t="shared" si="10"/>
        <v>0</v>
      </c>
      <c r="M86" s="36">
        <v>5869</v>
      </c>
      <c r="N86" s="36">
        <v>5758</v>
      </c>
      <c r="O86" s="36">
        <v>3063</v>
      </c>
      <c r="P86" s="36">
        <v>4028</v>
      </c>
      <c r="Q86" s="37">
        <f t="shared" si="4"/>
        <v>18718</v>
      </c>
      <c r="R86" s="36">
        <v>6870</v>
      </c>
      <c r="S86" s="36">
        <v>6397</v>
      </c>
      <c r="T86" s="36">
        <v>8770</v>
      </c>
      <c r="U86" s="36">
        <v>8779</v>
      </c>
      <c r="V86" s="37">
        <f t="shared" si="5"/>
        <v>30816</v>
      </c>
      <c r="W86" s="92">
        <v>580</v>
      </c>
      <c r="X86" s="36">
        <v>1223</v>
      </c>
      <c r="Y86" s="36">
        <v>6096</v>
      </c>
      <c r="Z86" s="36">
        <v>13543</v>
      </c>
      <c r="AA86" s="3">
        <f t="shared" si="7"/>
        <v>21442</v>
      </c>
      <c r="AB86" s="96">
        <v>7479</v>
      </c>
      <c r="AC86" s="37">
        <v>10108</v>
      </c>
      <c r="AD86" s="37">
        <v>17982</v>
      </c>
      <c r="AE86" s="37">
        <v>25869</v>
      </c>
      <c r="AF86" s="97">
        <f t="shared" si="9"/>
        <v>61438</v>
      </c>
    </row>
    <row r="87" spans="2:32" ht="12.75">
      <c r="B87" s="39" t="s">
        <v>27</v>
      </c>
      <c r="C87" s="6">
        <f aca="true" t="shared" si="11" ref="C87:Z87">SUM(C55:C86)</f>
        <v>203628</v>
      </c>
      <c r="D87" s="6">
        <f t="shared" si="11"/>
        <v>196032</v>
      </c>
      <c r="E87" s="6">
        <f t="shared" si="11"/>
        <v>205479</v>
      </c>
      <c r="F87" s="6">
        <f t="shared" si="11"/>
        <v>206778</v>
      </c>
      <c r="G87" s="6">
        <f t="shared" si="11"/>
        <v>811917</v>
      </c>
      <c r="H87" s="6">
        <f t="shared" si="11"/>
        <v>215997</v>
      </c>
      <c r="I87" s="6">
        <f t="shared" si="11"/>
        <v>193607</v>
      </c>
      <c r="J87" s="6">
        <f t="shared" si="11"/>
        <v>206543</v>
      </c>
      <c r="K87" s="6">
        <f t="shared" si="11"/>
        <v>207889</v>
      </c>
      <c r="L87" s="6">
        <f t="shared" si="11"/>
        <v>824036</v>
      </c>
      <c r="M87" s="6">
        <f t="shared" si="11"/>
        <v>220095</v>
      </c>
      <c r="N87" s="6">
        <f t="shared" si="11"/>
        <v>212490</v>
      </c>
      <c r="O87" s="6">
        <f t="shared" si="11"/>
        <v>223767</v>
      </c>
      <c r="P87" s="6">
        <f t="shared" si="11"/>
        <v>212621</v>
      </c>
      <c r="Q87" s="6">
        <f t="shared" si="11"/>
        <v>868973</v>
      </c>
      <c r="R87" s="6">
        <f t="shared" si="11"/>
        <v>224650</v>
      </c>
      <c r="S87" s="6">
        <f t="shared" si="11"/>
        <v>216691</v>
      </c>
      <c r="T87" s="6">
        <f t="shared" si="11"/>
        <v>233681</v>
      </c>
      <c r="U87" s="6">
        <f t="shared" si="11"/>
        <v>228912</v>
      </c>
      <c r="V87" s="6">
        <f t="shared" si="11"/>
        <v>903934</v>
      </c>
      <c r="W87" s="82">
        <f t="shared" si="11"/>
        <v>239644</v>
      </c>
      <c r="X87" s="82">
        <f t="shared" si="11"/>
        <v>225731</v>
      </c>
      <c r="Y87" s="82">
        <f t="shared" si="11"/>
        <v>248614</v>
      </c>
      <c r="Z87" s="82">
        <f t="shared" si="11"/>
        <v>265267</v>
      </c>
      <c r="AA87" s="82">
        <f>SUM(W87:Z87)</f>
        <v>979256</v>
      </c>
      <c r="AB87" s="82">
        <f>SUM(AB55:AB86)</f>
        <v>244997</v>
      </c>
      <c r="AC87" s="82">
        <f>SUM(AC55:AC86)</f>
        <v>244874</v>
      </c>
      <c r="AD87" s="82">
        <f>SUM(AD55:AD86)</f>
        <v>282509</v>
      </c>
      <c r="AE87" s="82">
        <f>SUM(AE55:AE86)</f>
        <v>299702</v>
      </c>
      <c r="AF87" s="82">
        <f>SUM(AF55:AF86)</f>
        <v>1072082</v>
      </c>
    </row>
    <row r="88" spans="1:32" ht="13.5" thickBot="1">
      <c r="A88" s="68"/>
      <c r="B88" s="89"/>
      <c r="C88" s="90"/>
      <c r="D88" s="90"/>
      <c r="E88" s="90"/>
      <c r="F88" s="90"/>
      <c r="G88" s="90"/>
      <c r="H88" s="90"/>
      <c r="I88" s="90"/>
      <c r="J88" s="90"/>
      <c r="K88" s="90"/>
      <c r="L88" s="91"/>
      <c r="M88" s="90"/>
      <c r="N88" s="90"/>
      <c r="O88" s="90"/>
      <c r="P88" s="90"/>
      <c r="Q88" s="91"/>
      <c r="R88" s="90"/>
      <c r="S88" s="90"/>
      <c r="T88" s="90"/>
      <c r="U88" s="90"/>
      <c r="V88" s="91"/>
      <c r="W88" s="90"/>
      <c r="X88" s="90"/>
      <c r="Y88" s="90"/>
      <c r="Z88" s="90"/>
      <c r="AA88" s="91"/>
      <c r="AB88" s="90"/>
      <c r="AC88" s="90"/>
      <c r="AD88" s="90"/>
      <c r="AE88" s="90"/>
      <c r="AF88" s="91"/>
    </row>
    <row r="89" spans="1:27" ht="13.5" thickTop="1">
      <c r="A89" s="7"/>
      <c r="B89" s="67" t="s">
        <v>28</v>
      </c>
      <c r="C89" s="67"/>
      <c r="D89" s="60"/>
      <c r="E89" s="61"/>
      <c r="F89" s="60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</row>
    <row r="92" spans="27:29" ht="12.75">
      <c r="AA92"/>
      <c r="AC92" s="19"/>
    </row>
    <row r="93" spans="2:29" ht="15">
      <c r="B93" s="11"/>
      <c r="C93" s="32"/>
      <c r="D93" s="33"/>
      <c r="E93" s="33"/>
      <c r="F93" s="21"/>
      <c r="G93" s="21"/>
      <c r="AA93"/>
      <c r="AC93" s="19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39" r:id="rId1"/>
  <ignoredErrors>
    <ignoredError sqref="J7 L55:L56 L57 AF55" formulaRange="1"/>
    <ignoredError sqref="L7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Cheryl S. Feliciano</cp:lastModifiedBy>
  <cp:lastPrinted>2016-01-14T13:22:19Z</cp:lastPrinted>
  <dcterms:created xsi:type="dcterms:W3CDTF">2006-09-21T20:40:38Z</dcterms:created>
  <dcterms:modified xsi:type="dcterms:W3CDTF">2016-01-18T14:52:43Z</dcterms:modified>
  <cp:category/>
  <cp:version/>
  <cp:contentType/>
  <cp:contentStatus/>
</cp:coreProperties>
</file>